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-Treasurer\Documents\Budget\2026\"/>
    </mc:Choice>
  </mc:AlternateContent>
  <xr:revisionPtr revIDLastSave="0" documentId="8_{AF8CBD3E-4DF8-4205-BA15-E01F32538B3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XPENSES" sheetId="4" r:id="rId1"/>
    <sheet name="Revenue" sheetId="5" r:id="rId2"/>
    <sheet name="Print Revenue" sheetId="7" state="hidden" r:id="rId3"/>
    <sheet name="Print Expense" sheetId="6" state="hidden" r:id="rId4"/>
    <sheet name="Posting " sheetId="17" state="hidden" r:id="rId5"/>
  </sheets>
  <definedNames>
    <definedName name="_xlnm._FilterDatabase" localSheetId="0" hidden="1">EXPENSES!$A$2:$U$141</definedName>
    <definedName name="_xlnm.Print_Area" localSheetId="0">EXPENSES!$A:$I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7" l="1"/>
  <c r="D16" i="17"/>
  <c r="D15" i="17"/>
  <c r="D34" i="17"/>
  <c r="C34" i="17"/>
  <c r="B34" i="17"/>
  <c r="D33" i="17"/>
  <c r="C33" i="17"/>
  <c r="B33" i="17"/>
  <c r="D32" i="17"/>
  <c r="C32" i="17"/>
  <c r="B32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18" i="17"/>
  <c r="D17" i="17"/>
  <c r="D14" i="17"/>
  <c r="D13" i="17"/>
  <c r="C14" i="17"/>
  <c r="B14" i="17"/>
  <c r="C18" i="17"/>
  <c r="B18" i="17"/>
  <c r="C17" i="17"/>
  <c r="B17" i="17"/>
  <c r="B16" i="17"/>
  <c r="B15" i="17"/>
  <c r="C13" i="17"/>
  <c r="B13" i="17"/>
  <c r="F78" i="7"/>
  <c r="D78" i="7"/>
  <c r="F77" i="7"/>
  <c r="G75" i="7"/>
  <c r="F75" i="7"/>
  <c r="D75" i="7"/>
  <c r="F74" i="7"/>
  <c r="F73" i="7"/>
  <c r="F72" i="7"/>
  <c r="F71" i="7"/>
  <c r="F70" i="7"/>
  <c r="F68" i="7"/>
  <c r="G67" i="7"/>
  <c r="F67" i="7" s="1"/>
  <c r="F66" i="7"/>
  <c r="F65" i="7"/>
  <c r="F64" i="7"/>
  <c r="F63" i="7"/>
  <c r="F62" i="7"/>
  <c r="F61" i="7"/>
  <c r="F60" i="7"/>
  <c r="F59" i="7"/>
  <c r="F58" i="7"/>
  <c r="F57" i="7"/>
  <c r="H56" i="7"/>
  <c r="F56" i="7"/>
  <c r="D56" i="7"/>
  <c r="D67" i="7" s="1"/>
  <c r="F54" i="7"/>
  <c r="H53" i="7"/>
  <c r="G53" i="7"/>
  <c r="D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F42" i="7"/>
  <c r="G41" i="7"/>
  <c r="F41" i="7" s="1"/>
  <c r="D41" i="7"/>
  <c r="F40" i="7"/>
  <c r="F39" i="7"/>
  <c r="F37" i="7"/>
  <c r="G36" i="7"/>
  <c r="F36" i="7" s="1"/>
  <c r="D36" i="7"/>
  <c r="F35" i="7"/>
  <c r="F34" i="7"/>
  <c r="F33" i="7"/>
  <c r="F32" i="7"/>
  <c r="F30" i="7"/>
  <c r="H29" i="7"/>
  <c r="G29" i="7"/>
  <c r="F29" i="7"/>
  <c r="D29" i="7"/>
  <c r="H28" i="7"/>
  <c r="F28" i="7"/>
  <c r="M27" i="7"/>
  <c r="H27" i="7"/>
  <c r="F27" i="7"/>
  <c r="H26" i="7"/>
  <c r="F26" i="7"/>
  <c r="F25" i="7"/>
  <c r="H24" i="7"/>
  <c r="F24" i="7"/>
  <c r="H23" i="7"/>
  <c r="F23" i="7"/>
  <c r="H22" i="7"/>
  <c r="F22" i="7"/>
  <c r="I21" i="7"/>
  <c r="H21" i="7" s="1"/>
  <c r="F21" i="7"/>
  <c r="H20" i="7"/>
  <c r="F20" i="7"/>
  <c r="F18" i="7"/>
  <c r="G17" i="7"/>
  <c r="G76" i="7" s="1"/>
  <c r="F16" i="7"/>
  <c r="F14" i="7"/>
  <c r="D13" i="7"/>
  <c r="F13" i="7" s="1"/>
  <c r="F12" i="7"/>
  <c r="F11" i="7"/>
  <c r="F10" i="7"/>
  <c r="F9" i="7"/>
  <c r="F8" i="7"/>
  <c r="F7" i="7"/>
  <c r="F6" i="7"/>
  <c r="F5" i="7"/>
  <c r="F143" i="6"/>
  <c r="F144" i="6" s="1"/>
  <c r="F140" i="6"/>
  <c r="T139" i="6"/>
  <c r="Q139" i="6"/>
  <c r="L139" i="6"/>
  <c r="E139" i="6"/>
  <c r="F139" i="6" s="1"/>
  <c r="G138" i="6"/>
  <c r="G139" i="6" s="1"/>
  <c r="F138" i="6"/>
  <c r="F136" i="6"/>
  <c r="U135" i="6"/>
  <c r="U139" i="6" s="1"/>
  <c r="T135" i="6"/>
  <c r="S135" i="6"/>
  <c r="S139" i="6" s="1"/>
  <c r="R135" i="6"/>
  <c r="R139" i="6" s="1"/>
  <c r="Q135" i="6"/>
  <c r="P135" i="6"/>
  <c r="P139" i="6" s="1"/>
  <c r="O135" i="6"/>
  <c r="O139" i="6" s="1"/>
  <c r="N135" i="6"/>
  <c r="N139" i="6" s="1"/>
  <c r="M135" i="6"/>
  <c r="M139" i="6" s="1"/>
  <c r="L135" i="6"/>
  <c r="K135" i="6"/>
  <c r="K139" i="6" s="1"/>
  <c r="J135" i="6"/>
  <c r="J139" i="6" s="1"/>
  <c r="G135" i="6"/>
  <c r="E135" i="6"/>
  <c r="F135" i="6" s="1"/>
  <c r="H134" i="6"/>
  <c r="H135" i="6" s="1"/>
  <c r="G134" i="6"/>
  <c r="F134" i="6"/>
  <c r="F132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E131" i="6"/>
  <c r="F131" i="6" s="1"/>
  <c r="G130" i="6"/>
  <c r="H130" i="6" s="1"/>
  <c r="F130" i="6"/>
  <c r="G129" i="6"/>
  <c r="G131" i="6" s="1"/>
  <c r="H131" i="6" s="1"/>
  <c r="F129" i="6"/>
  <c r="F127" i="6"/>
  <c r="U126" i="6"/>
  <c r="T126" i="6"/>
  <c r="S126" i="6"/>
  <c r="R126" i="6"/>
  <c r="P126" i="6"/>
  <c r="O126" i="6"/>
  <c r="N126" i="6"/>
  <c r="M126" i="6"/>
  <c r="L126" i="6"/>
  <c r="K126" i="6"/>
  <c r="J126" i="6"/>
  <c r="G125" i="6"/>
  <c r="H125" i="6" s="1"/>
  <c r="F125" i="6"/>
  <c r="H124" i="6"/>
  <c r="G124" i="6"/>
  <c r="F124" i="6"/>
  <c r="F123" i="6"/>
  <c r="H122" i="6"/>
  <c r="G122" i="6"/>
  <c r="F122" i="6"/>
  <c r="H121" i="6"/>
  <c r="G121" i="6"/>
  <c r="F121" i="6"/>
  <c r="H120" i="6"/>
  <c r="F120" i="6"/>
  <c r="H119" i="6"/>
  <c r="G119" i="6"/>
  <c r="F119" i="6"/>
  <c r="H118" i="6"/>
  <c r="G118" i="6"/>
  <c r="F118" i="6"/>
  <c r="Q117" i="6"/>
  <c r="G117" i="6" s="1"/>
  <c r="H117" i="6" s="1"/>
  <c r="F117" i="6"/>
  <c r="G116" i="6"/>
  <c r="H116" i="6" s="1"/>
  <c r="F116" i="6"/>
  <c r="G115" i="6"/>
  <c r="G113" i="6" s="1"/>
  <c r="F115" i="6"/>
  <c r="H114" i="6"/>
  <c r="G114" i="6"/>
  <c r="F114" i="6"/>
  <c r="E113" i="6"/>
  <c r="E126" i="6" s="1"/>
  <c r="F126" i="6" s="1"/>
  <c r="H112" i="6"/>
  <c r="G112" i="6"/>
  <c r="F112" i="6"/>
  <c r="F110" i="6"/>
  <c r="T109" i="6"/>
  <c r="S109" i="6"/>
  <c r="R109" i="6"/>
  <c r="Q109" i="6"/>
  <c r="O109" i="6"/>
  <c r="N109" i="6"/>
  <c r="M109" i="6"/>
  <c r="L109" i="6"/>
  <c r="J109" i="6"/>
  <c r="E109" i="6"/>
  <c r="F109" i="6" s="1"/>
  <c r="U108" i="6"/>
  <c r="G108" i="6" s="1"/>
  <c r="H108" i="6" s="1"/>
  <c r="F108" i="6"/>
  <c r="U107" i="6"/>
  <c r="G107" i="6" s="1"/>
  <c r="H107" i="6" s="1"/>
  <c r="F107" i="6"/>
  <c r="U106" i="6"/>
  <c r="U109" i="6" s="1"/>
  <c r="F106" i="6"/>
  <c r="U105" i="6"/>
  <c r="P105" i="6"/>
  <c r="P109" i="6" s="1"/>
  <c r="G105" i="6"/>
  <c r="H105" i="6" s="1"/>
  <c r="F105" i="6"/>
  <c r="U104" i="6"/>
  <c r="K104" i="6"/>
  <c r="K109" i="6" s="1"/>
  <c r="H104" i="6"/>
  <c r="G104" i="6"/>
  <c r="F104" i="6"/>
  <c r="F102" i="6"/>
  <c r="U101" i="6"/>
  <c r="T101" i="6"/>
  <c r="S101" i="6"/>
  <c r="R101" i="6"/>
  <c r="Q101" i="6"/>
  <c r="P101" i="6"/>
  <c r="O101" i="6"/>
  <c r="L101" i="6"/>
  <c r="G100" i="6"/>
  <c r="H100" i="6" s="1"/>
  <c r="F100" i="6"/>
  <c r="G99" i="6"/>
  <c r="H99" i="6" s="1"/>
  <c r="F99" i="6"/>
  <c r="H97" i="6"/>
  <c r="G97" i="6"/>
  <c r="F97" i="6"/>
  <c r="H96" i="6"/>
  <c r="G96" i="6"/>
  <c r="F96" i="6"/>
  <c r="N95" i="6"/>
  <c r="G95" i="6" s="1"/>
  <c r="F95" i="6"/>
  <c r="G94" i="6"/>
  <c r="H94" i="6" s="1"/>
  <c r="F94" i="6"/>
  <c r="F93" i="6"/>
  <c r="E93" i="6"/>
  <c r="G92" i="6"/>
  <c r="H92" i="6" s="1"/>
  <c r="F92" i="6"/>
  <c r="H91" i="6"/>
  <c r="G91" i="6"/>
  <c r="F91" i="6"/>
  <c r="M90" i="6"/>
  <c r="G90" i="6" s="1"/>
  <c r="H90" i="6" s="1"/>
  <c r="F90" i="6"/>
  <c r="J89" i="6"/>
  <c r="J101" i="6" s="1"/>
  <c r="F89" i="6"/>
  <c r="K88" i="6"/>
  <c r="G88" i="6" s="1"/>
  <c r="F88" i="6"/>
  <c r="E87" i="6"/>
  <c r="E101" i="6" s="1"/>
  <c r="F101" i="6" s="1"/>
  <c r="F85" i="6"/>
  <c r="U84" i="6"/>
  <c r="T84" i="6"/>
  <c r="S84" i="6"/>
  <c r="R84" i="6"/>
  <c r="P84" i="6"/>
  <c r="O84" i="6"/>
  <c r="N84" i="6"/>
  <c r="L84" i="6"/>
  <c r="K84" i="6"/>
  <c r="J84" i="6"/>
  <c r="G83" i="6"/>
  <c r="H83" i="6" s="1"/>
  <c r="F83" i="6"/>
  <c r="H82" i="6"/>
  <c r="G82" i="6"/>
  <c r="F82" i="6"/>
  <c r="H81" i="6"/>
  <c r="G81" i="6"/>
  <c r="F81" i="6"/>
  <c r="G80" i="6"/>
  <c r="H80" i="6" s="1"/>
  <c r="F80" i="6"/>
  <c r="G79" i="6"/>
  <c r="H79" i="6" s="1"/>
  <c r="F79" i="6"/>
  <c r="H78" i="6"/>
  <c r="G78" i="6"/>
  <c r="F78" i="6"/>
  <c r="G77" i="6"/>
  <c r="H77" i="6" s="1"/>
  <c r="F77" i="6"/>
  <c r="G76" i="6"/>
  <c r="H76" i="6" s="1"/>
  <c r="F76" i="6"/>
  <c r="G75" i="6"/>
  <c r="H75" i="6" s="1"/>
  <c r="F75" i="6"/>
  <c r="E74" i="6"/>
  <c r="E84" i="6" s="1"/>
  <c r="F84" i="6" s="1"/>
  <c r="Q73" i="6"/>
  <c r="G73" i="6" s="1"/>
  <c r="M73" i="6"/>
  <c r="M84" i="6" s="1"/>
  <c r="F73" i="6"/>
  <c r="F71" i="6"/>
  <c r="U70" i="6"/>
  <c r="T70" i="6"/>
  <c r="S70" i="6"/>
  <c r="R70" i="6"/>
  <c r="Q70" i="6"/>
  <c r="P70" i="6"/>
  <c r="O70" i="6"/>
  <c r="N70" i="6"/>
  <c r="M70" i="6"/>
  <c r="L70" i="6"/>
  <c r="K70" i="6"/>
  <c r="J70" i="6"/>
  <c r="F70" i="6"/>
  <c r="E70" i="6"/>
  <c r="G69" i="6"/>
  <c r="H69" i="6" s="1"/>
  <c r="F69" i="6"/>
  <c r="G68" i="6"/>
  <c r="H68" i="6" s="1"/>
  <c r="F68" i="6"/>
  <c r="G67" i="6"/>
  <c r="G70" i="6" s="1"/>
  <c r="H70" i="6" s="1"/>
  <c r="F67" i="6"/>
  <c r="F65" i="6"/>
  <c r="U64" i="6"/>
  <c r="T64" i="6"/>
  <c r="S64" i="6"/>
  <c r="R64" i="6"/>
  <c r="Q64" i="6"/>
  <c r="P64" i="6"/>
  <c r="O64" i="6"/>
  <c r="N64" i="6"/>
  <c r="M64" i="6"/>
  <c r="L64" i="6"/>
  <c r="K64" i="6"/>
  <c r="J64" i="6"/>
  <c r="G64" i="6"/>
  <c r="H64" i="6" s="1"/>
  <c r="E64" i="6"/>
  <c r="F64" i="6" s="1"/>
  <c r="H63" i="6"/>
  <c r="G63" i="6"/>
  <c r="F63" i="6"/>
  <c r="G62" i="6"/>
  <c r="H62" i="6" s="1"/>
  <c r="F62" i="6"/>
  <c r="G61" i="6"/>
  <c r="H61" i="6" s="1"/>
  <c r="F61" i="6"/>
  <c r="H60" i="6"/>
  <c r="G60" i="6"/>
  <c r="F60" i="6"/>
  <c r="F58" i="6"/>
  <c r="U57" i="6"/>
  <c r="T57" i="6"/>
  <c r="S57" i="6"/>
  <c r="R57" i="6"/>
  <c r="Q57" i="6"/>
  <c r="P57" i="6"/>
  <c r="O57" i="6"/>
  <c r="N57" i="6"/>
  <c r="M57" i="6"/>
  <c r="L57" i="6"/>
  <c r="K57" i="6"/>
  <c r="J57" i="6"/>
  <c r="E57" i="6"/>
  <c r="F57" i="6" s="1"/>
  <c r="H56" i="6"/>
  <c r="H57" i="6" s="1"/>
  <c r="G56" i="6"/>
  <c r="G57" i="6" s="1"/>
  <c r="F56" i="6"/>
  <c r="F54" i="6"/>
  <c r="U53" i="6"/>
  <c r="T53" i="6"/>
  <c r="S53" i="6"/>
  <c r="R53" i="6"/>
  <c r="Q53" i="6"/>
  <c r="P53" i="6"/>
  <c r="O53" i="6"/>
  <c r="N53" i="6"/>
  <c r="M53" i="6"/>
  <c r="L53" i="6"/>
  <c r="K53" i="6"/>
  <c r="J53" i="6"/>
  <c r="E53" i="6"/>
  <c r="F53" i="6" s="1"/>
  <c r="H52" i="6"/>
  <c r="G52" i="6"/>
  <c r="F52" i="6"/>
  <c r="G51" i="6"/>
  <c r="H51" i="6" s="1"/>
  <c r="F51" i="6"/>
  <c r="F49" i="6"/>
  <c r="U48" i="6"/>
  <c r="T48" i="6"/>
  <c r="S48" i="6"/>
  <c r="R48" i="6"/>
  <c r="Q48" i="6"/>
  <c r="P48" i="6"/>
  <c r="O48" i="6"/>
  <c r="N48" i="6"/>
  <c r="M48" i="6"/>
  <c r="L48" i="6"/>
  <c r="K48" i="6"/>
  <c r="J48" i="6"/>
  <c r="H47" i="6"/>
  <c r="G47" i="6"/>
  <c r="F47" i="6"/>
  <c r="G46" i="6"/>
  <c r="H46" i="6" s="1"/>
  <c r="F46" i="6"/>
  <c r="G45" i="6"/>
  <c r="H45" i="6" s="1"/>
  <c r="F45" i="6"/>
  <c r="H44" i="6"/>
  <c r="G44" i="6"/>
  <c r="F44" i="6"/>
  <c r="G43" i="6"/>
  <c r="H43" i="6" s="1"/>
  <c r="G42" i="6"/>
  <c r="H42" i="6" s="1"/>
  <c r="F42" i="6"/>
  <c r="H41" i="6"/>
  <c r="G41" i="6"/>
  <c r="F41" i="6"/>
  <c r="G40" i="6"/>
  <c r="H40" i="6" s="1"/>
  <c r="F40" i="6"/>
  <c r="G39" i="6"/>
  <c r="H39" i="6" s="1"/>
  <c r="F39" i="6"/>
  <c r="G38" i="6"/>
  <c r="H38" i="6" s="1"/>
  <c r="F38" i="6"/>
  <c r="H37" i="6"/>
  <c r="G37" i="6"/>
  <c r="F37" i="6"/>
  <c r="H36" i="6"/>
  <c r="G36" i="6"/>
  <c r="G34" i="6" s="1"/>
  <c r="H34" i="6" s="1"/>
  <c r="F36" i="6"/>
  <c r="H35" i="6"/>
  <c r="F35" i="6"/>
  <c r="E34" i="6"/>
  <c r="E48" i="6" s="1"/>
  <c r="F48" i="6" s="1"/>
  <c r="H33" i="6"/>
  <c r="G33" i="6"/>
  <c r="F33" i="6"/>
  <c r="G32" i="6"/>
  <c r="H32" i="6" s="1"/>
  <c r="F32" i="6"/>
  <c r="G31" i="6"/>
  <c r="G48" i="6" s="1"/>
  <c r="H48" i="6" s="1"/>
  <c r="F31" i="6"/>
  <c r="F29" i="6"/>
  <c r="U28" i="6"/>
  <c r="U141" i="6" s="1"/>
  <c r="T28" i="6"/>
  <c r="T141" i="6" s="1"/>
  <c r="S28" i="6"/>
  <c r="S141" i="6" s="1"/>
  <c r="R28" i="6"/>
  <c r="R141" i="6" s="1"/>
  <c r="Q28" i="6"/>
  <c r="P28" i="6"/>
  <c r="P141" i="6" s="1"/>
  <c r="O28" i="6"/>
  <c r="N28" i="6"/>
  <c r="M28" i="6"/>
  <c r="L28" i="6"/>
  <c r="L141" i="6" s="1"/>
  <c r="K28" i="6"/>
  <c r="J28" i="6"/>
  <c r="J141" i="6" s="1"/>
  <c r="G27" i="6"/>
  <c r="H27" i="6" s="1"/>
  <c r="F27" i="6"/>
  <c r="G26" i="6"/>
  <c r="G25" i="6" s="1"/>
  <c r="H25" i="6" s="1"/>
  <c r="F26" i="6"/>
  <c r="E25" i="6"/>
  <c r="E28" i="6" s="1"/>
  <c r="H24" i="6"/>
  <c r="G24" i="6"/>
  <c r="F24" i="6"/>
  <c r="H23" i="6"/>
  <c r="G23" i="6"/>
  <c r="F23" i="6"/>
  <c r="G22" i="6"/>
  <c r="H22" i="6" s="1"/>
  <c r="F22" i="6"/>
  <c r="G21" i="6"/>
  <c r="H21" i="6" s="1"/>
  <c r="F21" i="6"/>
  <c r="G20" i="6"/>
  <c r="H20" i="6" s="1"/>
  <c r="F20" i="6"/>
  <c r="G19" i="6"/>
  <c r="H19" i="6" s="1"/>
  <c r="F19" i="6"/>
  <c r="G18" i="6"/>
  <c r="G17" i="6" s="1"/>
  <c r="G28" i="6" s="1"/>
  <c r="F18" i="6"/>
  <c r="D17" i="6"/>
  <c r="F15" i="6"/>
  <c r="F14" i="6"/>
  <c r="U13" i="6"/>
  <c r="T13" i="6"/>
  <c r="S13" i="6"/>
  <c r="R13" i="6"/>
  <c r="Q13" i="6"/>
  <c r="P13" i="6"/>
  <c r="O13" i="6"/>
  <c r="N13" i="6"/>
  <c r="M13" i="6"/>
  <c r="E13" i="6"/>
  <c r="D13" i="6"/>
  <c r="G12" i="6"/>
  <c r="H12" i="6" s="1"/>
  <c r="F12" i="6"/>
  <c r="G11" i="6"/>
  <c r="H11" i="6" s="1"/>
  <c r="F11" i="6"/>
  <c r="H10" i="6"/>
  <c r="G10" i="6"/>
  <c r="F10" i="6"/>
  <c r="H9" i="6"/>
  <c r="G9" i="6"/>
  <c r="F9" i="6"/>
  <c r="G8" i="6"/>
  <c r="H8" i="6" s="1"/>
  <c r="F8" i="6"/>
  <c r="G7" i="6"/>
  <c r="H7" i="6" s="1"/>
  <c r="F7" i="6"/>
  <c r="H6" i="6"/>
  <c r="G6" i="6"/>
  <c r="F6" i="6"/>
  <c r="L5" i="6"/>
  <c r="L13" i="6" s="1"/>
  <c r="F5" i="6"/>
  <c r="F13" i="6" s="1"/>
  <c r="F143" i="4"/>
  <c r="E18" i="5"/>
  <c r="E20" i="5"/>
  <c r="E21" i="5"/>
  <c r="E22" i="5"/>
  <c r="E23" i="5"/>
  <c r="E24" i="5"/>
  <c r="E25" i="5"/>
  <c r="E26" i="5"/>
  <c r="E27" i="5"/>
  <c r="E28" i="5"/>
  <c r="E30" i="5"/>
  <c r="E32" i="5"/>
  <c r="E33" i="5"/>
  <c r="E34" i="5"/>
  <c r="E35" i="5"/>
  <c r="E36" i="5"/>
  <c r="E37" i="5"/>
  <c r="E39" i="5"/>
  <c r="E40" i="5"/>
  <c r="E42" i="5"/>
  <c r="E44" i="5"/>
  <c r="E45" i="5"/>
  <c r="E46" i="5"/>
  <c r="E47" i="5"/>
  <c r="E48" i="5"/>
  <c r="E49" i="5"/>
  <c r="E50" i="5"/>
  <c r="E51" i="5"/>
  <c r="E52" i="5"/>
  <c r="E53" i="5"/>
  <c r="E54" i="5"/>
  <c r="E56" i="5"/>
  <c r="E57" i="5"/>
  <c r="E58" i="5"/>
  <c r="E59" i="5"/>
  <c r="E60" i="5"/>
  <c r="E61" i="5"/>
  <c r="E62" i="5"/>
  <c r="E63" i="5"/>
  <c r="E64" i="5"/>
  <c r="E65" i="5"/>
  <c r="E66" i="5"/>
  <c r="E68" i="5"/>
  <c r="E70" i="5"/>
  <c r="E71" i="5"/>
  <c r="E72" i="5"/>
  <c r="E73" i="5"/>
  <c r="E74" i="5"/>
  <c r="E77" i="5"/>
  <c r="E78" i="5"/>
  <c r="E17" i="5"/>
  <c r="E16" i="5"/>
  <c r="B19" i="17" l="1"/>
  <c r="F53" i="7"/>
  <c r="D76" i="7"/>
  <c r="F76" i="7" s="1"/>
  <c r="F17" i="7"/>
  <c r="Q141" i="6"/>
  <c r="H95" i="6"/>
  <c r="G93" i="6"/>
  <c r="H93" i="6" s="1"/>
  <c r="H88" i="6"/>
  <c r="K141" i="6"/>
  <c r="H17" i="6"/>
  <c r="F28" i="6"/>
  <c r="E141" i="6"/>
  <c r="F141" i="6" s="1"/>
  <c r="M141" i="6"/>
  <c r="H73" i="6"/>
  <c r="H28" i="6"/>
  <c r="O141" i="6"/>
  <c r="H113" i="6"/>
  <c r="G126" i="6"/>
  <c r="H126" i="6" s="1"/>
  <c r="H18" i="6"/>
  <c r="H31" i="6"/>
  <c r="F34" i="6"/>
  <c r="F74" i="6"/>
  <c r="F87" i="6"/>
  <c r="G89" i="6"/>
  <c r="H89" i="6" s="1"/>
  <c r="G106" i="6"/>
  <c r="H106" i="6" s="1"/>
  <c r="F113" i="6"/>
  <c r="H115" i="6"/>
  <c r="Q126" i="6"/>
  <c r="H129" i="6"/>
  <c r="G5" i="6"/>
  <c r="H26" i="6"/>
  <c r="G53" i="6"/>
  <c r="H53" i="6" s="1"/>
  <c r="G74" i="6"/>
  <c r="H74" i="6" s="1"/>
  <c r="Q84" i="6"/>
  <c r="K101" i="6"/>
  <c r="F17" i="6"/>
  <c r="M101" i="6"/>
  <c r="H138" i="6"/>
  <c r="H139" i="6" s="1"/>
  <c r="F25" i="6"/>
  <c r="N101" i="6"/>
  <c r="N141" i="6" s="1"/>
  <c r="G13" i="6" l="1"/>
  <c r="H5" i="6"/>
  <c r="H13" i="6" s="1"/>
  <c r="G109" i="6"/>
  <c r="H109" i="6" s="1"/>
  <c r="G84" i="6"/>
  <c r="H84" i="6" s="1"/>
  <c r="G87" i="6"/>
  <c r="E87" i="4"/>
  <c r="G101" i="6" l="1"/>
  <c r="H87" i="6"/>
  <c r="G43" i="4"/>
  <c r="H43" i="4" s="1"/>
  <c r="G68" i="4"/>
  <c r="H68" i="4" s="1"/>
  <c r="D17" i="4"/>
  <c r="H120" i="4"/>
  <c r="D13" i="4"/>
  <c r="H101" i="6" l="1"/>
  <c r="H141" i="6" s="1"/>
  <c r="G141" i="6"/>
  <c r="G129" i="4"/>
  <c r="H129" i="4" s="1"/>
  <c r="P105" i="4" l="1"/>
  <c r="Q117" i="4"/>
  <c r="Q73" i="4"/>
  <c r="K104" i="4"/>
  <c r="K131" i="4" l="1"/>
  <c r="L131" i="4"/>
  <c r="M131" i="4"/>
  <c r="N131" i="4"/>
  <c r="O131" i="4"/>
  <c r="P131" i="4"/>
  <c r="Q131" i="4"/>
  <c r="R131" i="4"/>
  <c r="S131" i="4"/>
  <c r="T131" i="4"/>
  <c r="U131" i="4"/>
  <c r="J131" i="4"/>
  <c r="K126" i="4"/>
  <c r="L126" i="4"/>
  <c r="M126" i="4"/>
  <c r="N126" i="4"/>
  <c r="O126" i="4"/>
  <c r="P126" i="4"/>
  <c r="Q126" i="4"/>
  <c r="R126" i="4"/>
  <c r="S126" i="4"/>
  <c r="T126" i="4"/>
  <c r="U126" i="4"/>
  <c r="J126" i="4"/>
  <c r="L101" i="4"/>
  <c r="O101" i="4"/>
  <c r="P101" i="4"/>
  <c r="Q101" i="4"/>
  <c r="R101" i="4"/>
  <c r="S101" i="4"/>
  <c r="T101" i="4"/>
  <c r="U101" i="4"/>
  <c r="K84" i="4"/>
  <c r="L84" i="4"/>
  <c r="N84" i="4"/>
  <c r="O84" i="4"/>
  <c r="P84" i="4"/>
  <c r="R84" i="4"/>
  <c r="S84" i="4"/>
  <c r="T84" i="4"/>
  <c r="U84" i="4"/>
  <c r="J84" i="4"/>
  <c r="K70" i="4"/>
  <c r="L70" i="4"/>
  <c r="M70" i="4"/>
  <c r="N70" i="4"/>
  <c r="O70" i="4"/>
  <c r="P70" i="4"/>
  <c r="Q70" i="4"/>
  <c r="R70" i="4"/>
  <c r="S70" i="4"/>
  <c r="T70" i="4"/>
  <c r="U70" i="4"/>
  <c r="J70" i="4"/>
  <c r="K57" i="4"/>
  <c r="L57" i="4"/>
  <c r="M57" i="4"/>
  <c r="N57" i="4"/>
  <c r="O57" i="4"/>
  <c r="P57" i="4"/>
  <c r="Q57" i="4"/>
  <c r="R57" i="4"/>
  <c r="S57" i="4"/>
  <c r="T57" i="4"/>
  <c r="U57" i="4"/>
  <c r="J57" i="4"/>
  <c r="K53" i="4"/>
  <c r="L53" i="4"/>
  <c r="M53" i="4"/>
  <c r="N53" i="4"/>
  <c r="O53" i="4"/>
  <c r="P53" i="4"/>
  <c r="Q53" i="4"/>
  <c r="R53" i="4"/>
  <c r="S53" i="4"/>
  <c r="T53" i="4"/>
  <c r="U53" i="4"/>
  <c r="J53" i="4"/>
  <c r="K48" i="4"/>
  <c r="L48" i="4"/>
  <c r="M48" i="4"/>
  <c r="N48" i="4"/>
  <c r="O48" i="4"/>
  <c r="P48" i="4"/>
  <c r="Q48" i="4"/>
  <c r="R48" i="4"/>
  <c r="S48" i="4"/>
  <c r="T48" i="4"/>
  <c r="U48" i="4"/>
  <c r="J48" i="4"/>
  <c r="K28" i="4"/>
  <c r="L28" i="4"/>
  <c r="M28" i="4"/>
  <c r="N28" i="4"/>
  <c r="O28" i="4"/>
  <c r="P28" i="4"/>
  <c r="Q28" i="4"/>
  <c r="R28" i="4"/>
  <c r="S28" i="4"/>
  <c r="T28" i="4"/>
  <c r="U28" i="4"/>
  <c r="J28" i="4"/>
  <c r="L27" i="5"/>
  <c r="N95" i="4"/>
  <c r="N101" i="4" s="1"/>
  <c r="M90" i="4"/>
  <c r="M101" i="4" s="1"/>
  <c r="M73" i="4"/>
  <c r="M84" i="4" s="1"/>
  <c r="K88" i="4"/>
  <c r="K101" i="4" s="1"/>
  <c r="J89" i="4"/>
  <c r="J101" i="4" s="1"/>
  <c r="G56" i="5"/>
  <c r="G45" i="5"/>
  <c r="G46" i="5"/>
  <c r="G47" i="5"/>
  <c r="G48" i="5"/>
  <c r="G49" i="5"/>
  <c r="G50" i="5"/>
  <c r="G51" i="5"/>
  <c r="G52" i="5"/>
  <c r="G53" i="5"/>
  <c r="G44" i="5"/>
  <c r="G22" i="5"/>
  <c r="G23" i="5"/>
  <c r="G24" i="5"/>
  <c r="G26" i="5"/>
  <c r="G27" i="5"/>
  <c r="G28" i="5"/>
  <c r="G29" i="5"/>
  <c r="G20" i="5"/>
  <c r="L5" i="4"/>
  <c r="H21" i="5"/>
  <c r="G21" i="5" s="1"/>
  <c r="D78" i="5" l="1"/>
  <c r="D29" i="5"/>
  <c r="F75" i="5"/>
  <c r="E75" i="5" s="1"/>
  <c r="D75" i="5"/>
  <c r="F67" i="5"/>
  <c r="E67" i="5" s="1"/>
  <c r="D56" i="5"/>
  <c r="F53" i="5"/>
  <c r="F41" i="5"/>
  <c r="D41" i="5"/>
  <c r="F36" i="5"/>
  <c r="D36" i="5"/>
  <c r="F29" i="5"/>
  <c r="F17" i="5"/>
  <c r="E14" i="5"/>
  <c r="D13" i="5"/>
  <c r="E13" i="5" s="1"/>
  <c r="E12" i="5"/>
  <c r="E11" i="5"/>
  <c r="E10" i="5"/>
  <c r="E9" i="5"/>
  <c r="E8" i="5"/>
  <c r="E7" i="5"/>
  <c r="E6" i="5"/>
  <c r="E5" i="5"/>
  <c r="F144" i="4"/>
  <c r="C16" i="17" l="1"/>
  <c r="C19" i="17" s="1"/>
  <c r="E41" i="5"/>
  <c r="E29" i="5"/>
  <c r="F76" i="5"/>
  <c r="E76" i="5" s="1"/>
  <c r="D19" i="17" s="1"/>
  <c r="D67" i="5"/>
  <c r="D53" i="5"/>
  <c r="F6" i="4"/>
  <c r="F7" i="4"/>
  <c r="F8" i="4"/>
  <c r="F9" i="4"/>
  <c r="F10" i="4"/>
  <c r="F11" i="4"/>
  <c r="F12" i="4"/>
  <c r="F14" i="4"/>
  <c r="F15" i="4"/>
  <c r="F18" i="4"/>
  <c r="F19" i="4"/>
  <c r="F20" i="4"/>
  <c r="F21" i="4"/>
  <c r="F22" i="4"/>
  <c r="F23" i="4"/>
  <c r="F24" i="4"/>
  <c r="F26" i="4"/>
  <c r="F27" i="4"/>
  <c r="F29" i="4"/>
  <c r="F31" i="4"/>
  <c r="F32" i="4"/>
  <c r="F33" i="4"/>
  <c r="F35" i="4"/>
  <c r="F44" i="4"/>
  <c r="F36" i="4"/>
  <c r="F39" i="4"/>
  <c r="F46" i="4"/>
  <c r="F47" i="4"/>
  <c r="F45" i="4"/>
  <c r="F40" i="4"/>
  <c r="F37" i="4"/>
  <c r="F42" i="4"/>
  <c r="F41" i="4"/>
  <c r="F38" i="4"/>
  <c r="F49" i="4"/>
  <c r="F51" i="4"/>
  <c r="F52" i="4"/>
  <c r="F54" i="4"/>
  <c r="F56" i="4"/>
  <c r="F58" i="4"/>
  <c r="F60" i="4"/>
  <c r="F61" i="4"/>
  <c r="F62" i="4"/>
  <c r="F63" i="4"/>
  <c r="F65" i="4"/>
  <c r="F67" i="4"/>
  <c r="F68" i="4"/>
  <c r="F69" i="4"/>
  <c r="F71" i="4"/>
  <c r="F73" i="4"/>
  <c r="F75" i="4"/>
  <c r="F76" i="4"/>
  <c r="F77" i="4"/>
  <c r="F78" i="4"/>
  <c r="F79" i="4"/>
  <c r="F80" i="4"/>
  <c r="F81" i="4"/>
  <c r="F82" i="4"/>
  <c r="F83" i="4"/>
  <c r="F85" i="4"/>
  <c r="F88" i="4"/>
  <c r="F89" i="4"/>
  <c r="F90" i="4"/>
  <c r="F91" i="4"/>
  <c r="F92" i="4"/>
  <c r="F94" i="4"/>
  <c r="F95" i="4"/>
  <c r="F96" i="4"/>
  <c r="F97" i="4"/>
  <c r="F99" i="4"/>
  <c r="F100" i="4"/>
  <c r="F102" i="4"/>
  <c r="F104" i="4"/>
  <c r="F105" i="4"/>
  <c r="F106" i="4"/>
  <c r="F107" i="4"/>
  <c r="F108" i="4"/>
  <c r="F110" i="4"/>
  <c r="F112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7" i="4"/>
  <c r="F129" i="4"/>
  <c r="F130" i="4"/>
  <c r="F132" i="4"/>
  <c r="F136" i="4"/>
  <c r="F140" i="4"/>
  <c r="F5" i="4"/>
  <c r="F13" i="4" l="1"/>
  <c r="D76" i="5"/>
  <c r="G138" i="4" l="1"/>
  <c r="H138" i="4" s="1"/>
  <c r="H139" i="4" s="1"/>
  <c r="U135" i="4"/>
  <c r="U139" i="4" s="1"/>
  <c r="T135" i="4"/>
  <c r="T139" i="4" s="1"/>
  <c r="S135" i="4"/>
  <c r="S139" i="4" s="1"/>
  <c r="R135" i="4"/>
  <c r="R139" i="4" s="1"/>
  <c r="Q135" i="4"/>
  <c r="Q139" i="4" s="1"/>
  <c r="P135" i="4"/>
  <c r="P139" i="4" s="1"/>
  <c r="O135" i="4"/>
  <c r="O139" i="4" s="1"/>
  <c r="N135" i="4"/>
  <c r="N139" i="4" s="1"/>
  <c r="M135" i="4"/>
  <c r="M139" i="4" s="1"/>
  <c r="L135" i="4"/>
  <c r="L139" i="4" s="1"/>
  <c r="K135" i="4"/>
  <c r="K139" i="4" s="1"/>
  <c r="J135" i="4"/>
  <c r="J139" i="4" s="1"/>
  <c r="G134" i="4"/>
  <c r="H134" i="4" s="1"/>
  <c r="H135" i="4" s="1"/>
  <c r="G130" i="4"/>
  <c r="H130" i="4" s="1"/>
  <c r="G125" i="4"/>
  <c r="H125" i="4" s="1"/>
  <c r="G124" i="4"/>
  <c r="H124" i="4" s="1"/>
  <c r="G122" i="4"/>
  <c r="H122" i="4" s="1"/>
  <c r="G121" i="4"/>
  <c r="H121" i="4" s="1"/>
  <c r="G119" i="4"/>
  <c r="H119" i="4" s="1"/>
  <c r="G117" i="4"/>
  <c r="H117" i="4" s="1"/>
  <c r="G116" i="4"/>
  <c r="H116" i="4" s="1"/>
  <c r="G115" i="4"/>
  <c r="H115" i="4" s="1"/>
  <c r="G112" i="4"/>
  <c r="H112" i="4" s="1"/>
  <c r="Q109" i="4"/>
  <c r="P109" i="4"/>
  <c r="O109" i="4"/>
  <c r="N109" i="4"/>
  <c r="M109" i="4"/>
  <c r="L109" i="4"/>
  <c r="K109" i="4"/>
  <c r="J109" i="4"/>
  <c r="U108" i="4"/>
  <c r="G108" i="4" s="1"/>
  <c r="H108" i="4" s="1"/>
  <c r="U107" i="4"/>
  <c r="G107" i="4" s="1"/>
  <c r="H107" i="4" s="1"/>
  <c r="U106" i="4"/>
  <c r="G106" i="4" s="1"/>
  <c r="H106" i="4" s="1"/>
  <c r="U105" i="4"/>
  <c r="G105" i="4" s="1"/>
  <c r="H105" i="4" s="1"/>
  <c r="U104" i="4"/>
  <c r="G100" i="4"/>
  <c r="H100" i="4" s="1"/>
  <c r="G99" i="4"/>
  <c r="H99" i="4" s="1"/>
  <c r="G97" i="4"/>
  <c r="H97" i="4" s="1"/>
  <c r="G96" i="4"/>
  <c r="H96" i="4" s="1"/>
  <c r="G95" i="4"/>
  <c r="H95" i="4" s="1"/>
  <c r="G94" i="4"/>
  <c r="H94" i="4" s="1"/>
  <c r="G92" i="4"/>
  <c r="H92" i="4" s="1"/>
  <c r="G91" i="4"/>
  <c r="H91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69" i="4"/>
  <c r="H69" i="4" s="1"/>
  <c r="G67" i="4"/>
  <c r="U64" i="4"/>
  <c r="T64" i="4"/>
  <c r="S64" i="4"/>
  <c r="R64" i="4"/>
  <c r="Q64" i="4"/>
  <c r="P64" i="4"/>
  <c r="O64" i="4"/>
  <c r="N64" i="4"/>
  <c r="M64" i="4"/>
  <c r="L64" i="4"/>
  <c r="K64" i="4"/>
  <c r="J64" i="4"/>
  <c r="G63" i="4"/>
  <c r="H63" i="4" s="1"/>
  <c r="G62" i="4"/>
  <c r="H62" i="4" s="1"/>
  <c r="G61" i="4"/>
  <c r="H61" i="4" s="1"/>
  <c r="G60" i="4"/>
  <c r="H60" i="4" s="1"/>
  <c r="G56" i="4"/>
  <c r="H56" i="4" s="1"/>
  <c r="H57" i="4" s="1"/>
  <c r="G52" i="4"/>
  <c r="H52" i="4" s="1"/>
  <c r="G38" i="4"/>
  <c r="H38" i="4" s="1"/>
  <c r="G41" i="4"/>
  <c r="H41" i="4" s="1"/>
  <c r="G42" i="4"/>
  <c r="H42" i="4" s="1"/>
  <c r="G37" i="4"/>
  <c r="H37" i="4" s="1"/>
  <c r="G40" i="4"/>
  <c r="H40" i="4" s="1"/>
  <c r="G45" i="4"/>
  <c r="H45" i="4" s="1"/>
  <c r="G47" i="4"/>
  <c r="H47" i="4" s="1"/>
  <c r="G46" i="4"/>
  <c r="H46" i="4" s="1"/>
  <c r="G39" i="4"/>
  <c r="H39" i="4" s="1"/>
  <c r="G36" i="4"/>
  <c r="H36" i="4" s="1"/>
  <c r="G44" i="4"/>
  <c r="H44" i="4" s="1"/>
  <c r="H35" i="4"/>
  <c r="G33" i="4"/>
  <c r="H33" i="4" s="1"/>
  <c r="G32" i="4"/>
  <c r="H32" i="4" s="1"/>
  <c r="G31" i="4"/>
  <c r="H31" i="4" s="1"/>
  <c r="G27" i="4"/>
  <c r="H27" i="4" s="1"/>
  <c r="G26" i="4"/>
  <c r="H26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U13" i="4"/>
  <c r="T13" i="4"/>
  <c r="S13" i="4"/>
  <c r="R13" i="4"/>
  <c r="Q13" i="4"/>
  <c r="P13" i="4"/>
  <c r="O13" i="4"/>
  <c r="N13" i="4"/>
  <c r="M13" i="4"/>
  <c r="L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25" i="4" l="1"/>
  <c r="H25" i="4" s="1"/>
  <c r="G34" i="4"/>
  <c r="H34" i="4" s="1"/>
  <c r="G90" i="4"/>
  <c r="H90" i="4" s="1"/>
  <c r="G118" i="4"/>
  <c r="H118" i="4" s="1"/>
  <c r="G88" i="4"/>
  <c r="H88" i="4" s="1"/>
  <c r="J141" i="4"/>
  <c r="G89" i="4"/>
  <c r="H89" i="4" s="1"/>
  <c r="G139" i="4"/>
  <c r="G135" i="4"/>
  <c r="G57" i="4"/>
  <c r="N141" i="4"/>
  <c r="G114" i="4"/>
  <c r="H114" i="4" s="1"/>
  <c r="G74" i="4"/>
  <c r="H74" i="4" s="1"/>
  <c r="G93" i="4"/>
  <c r="H93" i="4" s="1"/>
  <c r="G17" i="4"/>
  <c r="H17" i="4" s="1"/>
  <c r="E57" i="4"/>
  <c r="F57" i="4" s="1"/>
  <c r="E131" i="4"/>
  <c r="F131" i="4" s="1"/>
  <c r="F138" i="4"/>
  <c r="G70" i="4"/>
  <c r="H70" i="4" s="1"/>
  <c r="G13" i="4"/>
  <c r="U109" i="4"/>
  <c r="U141" i="4" s="1"/>
  <c r="M141" i="4"/>
  <c r="O141" i="4"/>
  <c r="K141" i="4"/>
  <c r="G51" i="4"/>
  <c r="H51" i="4" s="1"/>
  <c r="L141" i="4"/>
  <c r="G131" i="4"/>
  <c r="H131" i="4" s="1"/>
  <c r="G64" i="4"/>
  <c r="H64" i="4" s="1"/>
  <c r="P141" i="4"/>
  <c r="E139" i="4" l="1"/>
  <c r="F139" i="4" s="1"/>
  <c r="E70" i="4"/>
  <c r="F70" i="4" s="1"/>
  <c r="E13" i="4"/>
  <c r="E74" i="4"/>
  <c r="F74" i="4" s="1"/>
  <c r="F17" i="4"/>
  <c r="E34" i="4"/>
  <c r="E93" i="4"/>
  <c r="F93" i="4" s="1"/>
  <c r="E64" i="4"/>
  <c r="F87" i="4"/>
  <c r="E25" i="4"/>
  <c r="G87" i="4"/>
  <c r="H87" i="4" s="1"/>
  <c r="E53" i="4"/>
  <c r="G113" i="4"/>
  <c r="H113" i="4" s="1"/>
  <c r="G28" i="4"/>
  <c r="H28" i="4" s="1"/>
  <c r="G48" i="4"/>
  <c r="H48" i="4" s="1"/>
  <c r="E113" i="4"/>
  <c r="F113" i="4" s="1"/>
  <c r="H13" i="4"/>
  <c r="T109" i="4"/>
  <c r="T141" i="4" s="1"/>
  <c r="G53" i="4"/>
  <c r="H53" i="4" s="1"/>
  <c r="F53" i="4" l="1"/>
  <c r="F25" i="4"/>
  <c r="F64" i="4"/>
  <c r="E48" i="4"/>
  <c r="F34" i="4"/>
  <c r="E126" i="4"/>
  <c r="F126" i="4" s="1"/>
  <c r="E84" i="4"/>
  <c r="F84" i="4" s="1"/>
  <c r="E101" i="4"/>
  <c r="F101" i="4" s="1"/>
  <c r="E28" i="4"/>
  <c r="G101" i="4"/>
  <c r="H101" i="4" s="1"/>
  <c r="G126" i="4"/>
  <c r="H126" i="4" s="1"/>
  <c r="S109" i="4"/>
  <c r="S141" i="4" s="1"/>
  <c r="F48" i="4" l="1"/>
  <c r="F28" i="4"/>
  <c r="G104" i="4"/>
  <c r="H104" i="4" s="1"/>
  <c r="R109" i="4"/>
  <c r="R141" i="4" s="1"/>
  <c r="E109" i="4" l="1"/>
  <c r="F109" i="4" s="1"/>
  <c r="G109" i="4"/>
  <c r="H109" i="4" s="1"/>
  <c r="Q84" i="4" l="1"/>
  <c r="Q141" i="4" s="1"/>
  <c r="G73" i="4"/>
  <c r="H73" i="4" s="1"/>
  <c r="G84" i="4" l="1"/>
  <c r="H84" i="4" s="1"/>
  <c r="H141" i="4" s="1"/>
  <c r="G141" i="4" l="1"/>
  <c r="E135" i="4"/>
  <c r="E141" i="4" s="1"/>
  <c r="F134" i="4"/>
  <c r="F141" i="4" l="1"/>
  <c r="F1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Sylvester</author>
    <author>Clerk-Treasurer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B on Form CT</t>
        </r>
      </text>
    </comment>
    <comment ref="L5" authorId="1" shapeId="0" xr:uid="{6A971422-D3A6-4F92-ACF5-F60F758428A6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This is remaining taxes, POWTS and 90 to Decatur Drainage board
</t>
        </r>
      </text>
    </comment>
    <comment ref="A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
</t>
        </r>
      </text>
    </comment>
    <comment ref="K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 to county</t>
        </r>
      </text>
    </comment>
    <comment ref="J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BOR training</t>
        </r>
      </text>
    </comment>
    <comment ref="M24" authorId="1" shapeId="0" xr:uid="{7E93296B-7A07-4235-9876-1B987C7CC1F2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Stipend
</t>
        </r>
      </text>
    </comment>
    <comment ref="D3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This includes the election equipment payment
</t>
        </r>
      </text>
    </comment>
    <comment ref="T35" authorId="1" shapeId="0" xr:uid="{36DBFC5F-033C-4E65-A1E2-B456900B36FB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Dog Tags
</t>
        </r>
      </text>
    </comment>
    <comment ref="T51" authorId="1" shapeId="0" xr:uid="{3E71111D-C0C7-47A7-A0D3-9323E1D8AAC8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This is the Manufacturing fee</t>
        </r>
      </text>
    </comment>
    <comment ref="Q80" authorId="1" shapeId="0" xr:uid="{C0CBF66B-BDBB-4E10-A43F-76D5B7A15A6C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Furnace
</t>
        </r>
      </text>
    </comment>
    <comment ref="A8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Sylvester:
Property tax processing
</t>
        </r>
      </text>
    </comment>
    <comment ref="M88" authorId="1" shapeId="0" xr:uid="{65DD223E-7B5D-4C90-970C-8AD7D0C9B31C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Checks
</t>
        </r>
      </text>
    </comment>
    <comment ref="J89" authorId="1" shapeId="0" xr:uid="{D5E028F2-0895-4965-A57C-0596DF7F03D8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Box Renewal 80
</t>
        </r>
      </text>
    </comment>
    <comment ref="D93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We did not have this in the budget 
</t>
        </r>
      </text>
    </comment>
    <comment ref="K104" authorId="1" shapeId="0" xr:uid="{D885D7DA-6524-43B2-A8D5-45AE1FFE0854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Truck payment and hallf of annual payment
</t>
        </r>
      </text>
    </comment>
    <comment ref="T106" authorId="1" shapeId="0" xr:uid="{CC96343A-5ACE-4F8D-93F9-E237AB5D27BA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Grass Fire bill
</t>
        </r>
      </text>
    </comment>
    <comment ref="M108" authorId="1" shapeId="0" xr:uid="{6DF18AAB-5D43-4CC9-A029-DAFFF7B098F2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fire extinguisher recharge
</t>
        </r>
      </text>
    </comment>
    <comment ref="Q117" authorId="1" shapeId="0" xr:uid="{54FD465C-6B5A-409A-A590-3DE379F4899E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Vierbicher
And Bridge inspection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Sylvester</author>
    <author>Clerk-Treasurer</author>
  </authors>
  <commentList>
    <comment ref="A4" authorId="0" shapeId="0" xr:uid="{F175A16B-3F16-49A0-83EF-3DD488A49F06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B on Form CT</t>
        </r>
      </text>
    </comment>
    <comment ref="A12" authorId="0" shapeId="0" xr:uid="{93A7AAD4-F384-4512-A54B-9CB905EEC702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
</t>
        </r>
      </text>
    </comment>
    <comment ref="B20" authorId="0" shapeId="0" xr:uid="{3F1DE517-CB79-4D50-8ACF-01709125BAE1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All property tax, forest crop taxs, special assessments, special charges collected proior to February Settlement
</t>
        </r>
      </text>
    </comment>
    <comment ref="A21" authorId="0" shapeId="0" xr:uid="{25EACDDE-B998-4EE1-B701-0CEED9F722C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Collected Prior to January 1
</t>
        </r>
      </text>
    </comment>
    <comment ref="B21" authorId="0" shapeId="0" xr:uid="{D2A0CC9B-4C26-4FDB-A649-9126994D985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Taxes collected prior to January 1
</t>
        </r>
      </text>
    </comment>
    <comment ref="A23" authorId="0" shapeId="0" xr:uid="{0BA2C981-10C2-4C80-AD84-F0C37EE53F16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Received in July
</t>
        </r>
      </text>
    </comment>
    <comment ref="A24" authorId="0" shapeId="0" xr:uid="{F232CAC0-23E1-4C2E-9887-0FB575478138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Received in July</t>
        </r>
      </text>
    </comment>
    <comment ref="A31" authorId="0" shapeId="0" xr:uid="{CF5003E1-6CB5-4043-8A8D-5A6B62DD3E96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C on the CT</t>
        </r>
      </text>
    </comment>
    <comment ref="H61" authorId="1" shapeId="0" xr:uid="{03543EA6-A0CF-4256-9EE0-94232F18B96C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Monroe Township 1/2 of Culvert and Payment from Pinnacle for road damage
</t>
        </r>
      </text>
    </comment>
    <comment ref="K71" authorId="1" shapeId="0" xr:uid="{86F42A43-7EB9-4D3D-AD97-2BDEDD388474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Menards Refund
</t>
        </r>
      </text>
    </comment>
    <comment ref="L71" authorId="1" shapeId="0" xr:uid="{3182880B-A0CC-444D-98FD-2608E42B6787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Insurance refund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Sylvester</author>
    <author>Clerk-Treasurer</author>
  </authors>
  <commentList>
    <comment ref="A4" authorId="0" shapeId="0" xr:uid="{6922B979-C7FE-4D9D-BB6F-87424E992E0A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B on Form CT</t>
        </r>
      </text>
    </comment>
    <comment ref="A12" authorId="0" shapeId="0" xr:uid="{09E28DC1-B4EA-4AE5-BA10-D19E7EFE2ED8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
</t>
        </r>
      </text>
    </comment>
    <comment ref="B20" authorId="0" shapeId="0" xr:uid="{D396C95B-305E-4CA5-8DB2-17222C74EB4A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All property tax, forest crop taxs, special assessments, special charges collected proior to February Settlement
</t>
        </r>
      </text>
    </comment>
    <comment ref="A21" authorId="0" shapeId="0" xr:uid="{96389E03-1308-4F82-845B-855DBED5DC7C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Collected Prior to January 1
</t>
        </r>
      </text>
    </comment>
    <comment ref="B21" authorId="0" shapeId="0" xr:uid="{4476304A-94C9-4467-B8FB-81013CF43063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Taxes collected prior to January 1
</t>
        </r>
      </text>
    </comment>
    <comment ref="A23" authorId="0" shapeId="0" xr:uid="{5AED913C-4E63-491F-9CC7-AE1D86B4D3C6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Received in July
</t>
        </r>
      </text>
    </comment>
    <comment ref="A24" authorId="0" shapeId="0" xr:uid="{343F7064-9E0D-4B3F-895B-67C3A2E22DB8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Received in July</t>
        </r>
      </text>
    </comment>
    <comment ref="A31" authorId="0" shapeId="0" xr:uid="{2FFB55C8-946B-45F8-B96A-D50D84ED31A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C on the CT</t>
        </r>
      </text>
    </comment>
    <comment ref="I61" authorId="1" shapeId="0" xr:uid="{0CE03D03-388E-46E0-B15B-17134B68A641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Monroe Township 1/2 of Culvert and Payment from Pinnacle for road damage
</t>
        </r>
      </text>
    </comment>
    <comment ref="L71" authorId="1" shapeId="0" xr:uid="{4671D6EB-1744-403A-A42E-E7B6D844D2E0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Menards Refund
</t>
        </r>
      </text>
    </comment>
    <comment ref="M71" authorId="1" shapeId="0" xr:uid="{A11C088A-7A1D-4BA8-8266-B1D7AB095A21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Insurance refund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Sylvester</author>
    <author>Clerk-Treasurer</author>
  </authors>
  <commentList>
    <comment ref="A4" authorId="0" shapeId="0" xr:uid="{655A1715-9988-4465-8A35-C0C4EE964564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Part B on Form CT</t>
        </r>
      </text>
    </comment>
    <comment ref="L5" authorId="1" shapeId="0" xr:uid="{E439F8C8-8276-4F5F-A374-9C43E83DD52E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This is remaining taxes, POWTS and 90 to Decatur Drainage board
</t>
        </r>
      </text>
    </comment>
    <comment ref="A12" authorId="0" shapeId="0" xr:uid="{7CB4A948-2CCD-4E5D-B221-B7B845A9E235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
</t>
        </r>
      </text>
    </comment>
    <comment ref="K12" authorId="0" shapeId="0" xr:uid="{A922C6A8-29B9-4397-89F2-A89229A498C7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Powts to county</t>
        </r>
      </text>
    </comment>
    <comment ref="J20" authorId="0" shapeId="0" xr:uid="{A9CE0716-D06B-4A4F-9F22-67D3E0317479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BOR training</t>
        </r>
      </text>
    </comment>
    <comment ref="M24" authorId="1" shapeId="0" xr:uid="{064CC3E8-FC90-4E0C-AB10-2A07A3EB4D2B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Stipend
</t>
        </r>
      </text>
    </comment>
    <comment ref="D34" authorId="0" shapeId="0" xr:uid="{7BDDA8DF-41B4-4AD4-95AB-9F0C01453B60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This includes the election equipment payment
</t>
        </r>
      </text>
    </comment>
    <comment ref="T35" authorId="1" shapeId="0" xr:uid="{82A18AED-AEF7-4841-8F90-BE74A27E190F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Dog Tags
</t>
        </r>
      </text>
    </comment>
    <comment ref="T51" authorId="1" shapeId="0" xr:uid="{F1F8D5BC-77AB-488A-9726-43F66BD92794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This is the Manufacturing fee</t>
        </r>
      </text>
    </comment>
    <comment ref="Q80" authorId="1" shapeId="0" xr:uid="{70F57F13-E5D7-44D7-A241-15636C0781DB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Furnace
</t>
        </r>
      </text>
    </comment>
    <comment ref="A82" authorId="0" shapeId="0" xr:uid="{8BBE1052-C894-4FA2-A059-D4F3832FEDAE}">
      <text>
        <r>
          <rPr>
            <b/>
            <sz val="9"/>
            <color indexed="81"/>
            <rFont val="Tahoma"/>
            <family val="2"/>
          </rPr>
          <t xml:space="preserve">Sylvester:
Property tax processing
</t>
        </r>
      </text>
    </comment>
    <comment ref="M88" authorId="1" shapeId="0" xr:uid="{CB9844A5-1913-4C02-A30D-880662353BBD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Checks
</t>
        </r>
      </text>
    </comment>
    <comment ref="J89" authorId="1" shapeId="0" xr:uid="{64933F01-7E7D-4B92-872F-EF30382FFAC8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Box Renewal 80
</t>
        </r>
      </text>
    </comment>
    <comment ref="D93" authorId="0" shapeId="0" xr:uid="{7EF9A113-EF92-4411-BCE6-B9C36EB00AD6}">
      <text>
        <r>
          <rPr>
            <b/>
            <sz val="9"/>
            <color indexed="81"/>
            <rFont val="Tahoma"/>
            <family val="2"/>
          </rPr>
          <t>Sylvester:</t>
        </r>
        <r>
          <rPr>
            <sz val="9"/>
            <color indexed="81"/>
            <rFont val="Tahoma"/>
            <family val="2"/>
          </rPr>
          <t xml:space="preserve">
We did not have this in the budget 
</t>
        </r>
      </text>
    </comment>
    <comment ref="K104" authorId="1" shapeId="0" xr:uid="{6CAE0B53-FA6D-4B7E-9790-7C2F16D6F1A3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Truck payment and hallf of annual payment
</t>
        </r>
      </text>
    </comment>
    <comment ref="T106" authorId="1" shapeId="0" xr:uid="{3D4B8C88-AE7B-4196-9DF3-0C13C5EE7CD9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Grass Fire bill
</t>
        </r>
      </text>
    </comment>
    <comment ref="M108" authorId="1" shapeId="0" xr:uid="{86BA58B1-DA4E-4E70-8A47-6EA9C8B57966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fire extinguisher recharge
</t>
        </r>
      </text>
    </comment>
    <comment ref="Q117" authorId="1" shapeId="0" xr:uid="{A1680972-9037-4884-B037-A800BFE9AF39}">
      <text>
        <r>
          <rPr>
            <b/>
            <sz val="9"/>
            <color indexed="81"/>
            <rFont val="Tahoma"/>
            <family val="2"/>
          </rPr>
          <t>Clerk-Treasurer:</t>
        </r>
        <r>
          <rPr>
            <sz val="9"/>
            <color indexed="81"/>
            <rFont val="Tahoma"/>
            <family val="2"/>
          </rPr>
          <t xml:space="preserve">
Vierbicher
And Bridge inspection
</t>
        </r>
      </text>
    </comment>
  </commentList>
</comments>
</file>

<file path=xl/sharedStrings.xml><?xml version="1.0" encoding="utf-8"?>
<sst xmlns="http://schemas.openxmlformats.org/spreadsheetml/2006/main" count="1558" uniqueCount="270">
  <si>
    <t>Albany EMS</t>
  </si>
  <si>
    <t>Parts/Repairs</t>
  </si>
  <si>
    <t>Fuel</t>
  </si>
  <si>
    <t>Supervisors</t>
  </si>
  <si>
    <t>Elections</t>
  </si>
  <si>
    <t>Clerk/Treasurer Salary</t>
  </si>
  <si>
    <t>Building Inspector</t>
  </si>
  <si>
    <t>Driveway Permits</t>
  </si>
  <si>
    <t>Brodhead SD</t>
  </si>
  <si>
    <t>Albany SD</t>
  </si>
  <si>
    <t>Juda SD</t>
  </si>
  <si>
    <t>Blackhawk Tech</t>
  </si>
  <si>
    <t>Terry Reed</t>
  </si>
  <si>
    <t>Ron Albright</t>
  </si>
  <si>
    <t>IRS</t>
  </si>
  <si>
    <t>Utilities</t>
  </si>
  <si>
    <t>Legal</t>
  </si>
  <si>
    <t>Public Safety</t>
  </si>
  <si>
    <t>Smart Growth</t>
  </si>
  <si>
    <t>Account Number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</si>
  <si>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</si>
  <si>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</si>
  <si>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</si>
  <si>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</si>
  <si>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</si>
  <si>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</si>
  <si>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</si>
  <si>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</si>
  <si>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</si>
  <si>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</si>
  <si>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</si>
  <si>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</si>
  <si>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Private forest crop/managed forest land taxes</t>
  </si>
  <si>
    <t>Intergovernmental Revenues</t>
  </si>
  <si>
    <t>State Grants</t>
  </si>
  <si>
    <t xml:space="preserve">Shared revenues </t>
  </si>
  <si>
    <t>103-43410</t>
  </si>
  <si>
    <t>Fire insurance tax (2% fire dues)</t>
  </si>
  <si>
    <t xml:space="preserve">Other state shared taxes </t>
  </si>
  <si>
    <t>General transportation aids</t>
  </si>
  <si>
    <t>103-43531</t>
  </si>
  <si>
    <t>103-43545</t>
  </si>
  <si>
    <t>Forest cropland/managed forest land/county forest</t>
  </si>
  <si>
    <t>103-43650</t>
  </si>
  <si>
    <t xml:space="preserve">TOTAL Intergovernmental Revenue </t>
  </si>
  <si>
    <t>Nonbusiness licenses (dog)</t>
  </si>
  <si>
    <t>105-44200</t>
  </si>
  <si>
    <t>105-44300</t>
  </si>
  <si>
    <t>109-46100</t>
  </si>
  <si>
    <t>109-46310</t>
  </si>
  <si>
    <t>Stormwater drainage fees</t>
  </si>
  <si>
    <t>109-46328</t>
  </si>
  <si>
    <t>Weed and nuisance control</t>
  </si>
  <si>
    <t>109-46440</t>
  </si>
  <si>
    <t>Other conservation</t>
  </si>
  <si>
    <t>109-46820</t>
  </si>
  <si>
    <t>Economic development-Smart Growth</t>
  </si>
  <si>
    <t>109-46850</t>
  </si>
  <si>
    <t>TOTAL Other Charges (revenue)</t>
  </si>
  <si>
    <t>Interest income</t>
  </si>
  <si>
    <t>113-48110</t>
  </si>
  <si>
    <t>Other Miscellaneous Revenues</t>
  </si>
  <si>
    <t>113-48900</t>
  </si>
  <si>
    <t>Sales of highway equipment and property</t>
  </si>
  <si>
    <t>113-48303</t>
  </si>
  <si>
    <t>Sales of recyclable materials</t>
  </si>
  <si>
    <t>113-48307</t>
  </si>
  <si>
    <t>TOTAL Miscellaneous Revenues</t>
  </si>
  <si>
    <t>Legislative</t>
  </si>
  <si>
    <t>118-51100</t>
  </si>
  <si>
    <t>118-51300</t>
  </si>
  <si>
    <t>General Administration</t>
  </si>
  <si>
    <t>118-51400</t>
  </si>
  <si>
    <t>Financial Administration</t>
  </si>
  <si>
    <t>118-51500</t>
  </si>
  <si>
    <t>General Buildings and Plant</t>
  </si>
  <si>
    <t>118-51600</t>
  </si>
  <si>
    <t>118-51938</t>
  </si>
  <si>
    <t>118-51400?</t>
  </si>
  <si>
    <t>120-52200</t>
  </si>
  <si>
    <t>120-52300</t>
  </si>
  <si>
    <t>(public safety, fire protection, etc)</t>
  </si>
  <si>
    <t>Total Public Safety</t>
  </si>
  <si>
    <t>Public Works</t>
  </si>
  <si>
    <t>122-53311</t>
  </si>
  <si>
    <t>122-53315</t>
  </si>
  <si>
    <t>122-53635</t>
  </si>
  <si>
    <t>Total Public Works</t>
  </si>
  <si>
    <t>Health/Human Services</t>
  </si>
  <si>
    <t>124-54910</t>
  </si>
  <si>
    <t>Total Health/Human Services</t>
  </si>
  <si>
    <t>Capital Outlay/Capital Project Expenditures</t>
  </si>
  <si>
    <t>Total Expenditures</t>
  </si>
  <si>
    <t>Recycling- DNR</t>
  </si>
  <si>
    <t xml:space="preserve">Building permits and inspection fees </t>
  </si>
  <si>
    <t>Public safety</t>
  </si>
  <si>
    <t>Settlements from County(Property Tax Levy)</t>
  </si>
  <si>
    <t>Fire Protection - Juda</t>
  </si>
  <si>
    <t>Fire Protection - Albany</t>
  </si>
  <si>
    <t xml:space="preserve">Fire Protection- Monticello </t>
  </si>
  <si>
    <t>Solid Waste Disposal - Gr Cty Solid Waste</t>
  </si>
  <si>
    <t>Cemetery- Juda</t>
  </si>
  <si>
    <t xml:space="preserve">Cemetery - Dutch Hollow </t>
  </si>
  <si>
    <t xml:space="preserve">  Stafford &amp; Rossenbaum</t>
  </si>
  <si>
    <t>Sanitation</t>
  </si>
  <si>
    <t>Hall supplies/Maintenance/Repairs</t>
  </si>
  <si>
    <t>Payroll</t>
  </si>
  <si>
    <t>Townchair</t>
  </si>
  <si>
    <t xml:space="preserve">  Stan Heinzelman</t>
  </si>
  <si>
    <t xml:space="preserve">  Steve Kubly</t>
  </si>
  <si>
    <t xml:space="preserve">  Russ Standifrod</t>
  </si>
  <si>
    <t>Total Payroll</t>
  </si>
  <si>
    <t>Misc.</t>
  </si>
  <si>
    <t>Total Smart Growth</t>
  </si>
  <si>
    <t>Withholding Tax</t>
  </si>
  <si>
    <t xml:space="preserve">WI DOR </t>
  </si>
  <si>
    <t>Total Withholding Tax</t>
  </si>
  <si>
    <t>Long Term Debt</t>
  </si>
  <si>
    <t>Total Long Term Debt</t>
  </si>
  <si>
    <t>Total Capital Project</t>
  </si>
  <si>
    <t>118-51404</t>
  </si>
  <si>
    <t>118-51405</t>
  </si>
  <si>
    <t>Maintenance Townhall property</t>
  </si>
  <si>
    <t xml:space="preserve">Road Construction/Paving </t>
  </si>
  <si>
    <t>Municipal Treasurers Association</t>
  </si>
  <si>
    <t xml:space="preserve">Sam's Number Renewal </t>
  </si>
  <si>
    <t>WI Clerks Association</t>
  </si>
  <si>
    <t>General government (include garnishment and filing fees, Open Record request)</t>
  </si>
  <si>
    <t>Green County Clerk</t>
  </si>
  <si>
    <t>Rufer &amp; Sons</t>
  </si>
  <si>
    <t>Recycling - Pellitteri Waste Management</t>
  </si>
  <si>
    <t>Utility Aid</t>
  </si>
  <si>
    <t>Transcendent Tech (Ascent Land Records)</t>
  </si>
  <si>
    <t>County and Municipal Aid</t>
  </si>
  <si>
    <t>Permit Refunds</t>
  </si>
  <si>
    <t xml:space="preserve">  Ron Albright</t>
  </si>
  <si>
    <t>002-40000</t>
  </si>
  <si>
    <t>004-40000</t>
  </si>
  <si>
    <t>August Settlement from County</t>
  </si>
  <si>
    <t>010-40000</t>
  </si>
  <si>
    <t>Dog License Collections</t>
  </si>
  <si>
    <t>Tax Settlements Paid to others</t>
  </si>
  <si>
    <t>022-50000</t>
  </si>
  <si>
    <t>Dog Licenses Paid to County</t>
  </si>
  <si>
    <t>025-50000</t>
  </si>
  <si>
    <t>030-50000</t>
  </si>
  <si>
    <t>028-50000</t>
  </si>
  <si>
    <t>035-50000</t>
  </si>
  <si>
    <t xml:space="preserve">Tax Settlements </t>
  </si>
  <si>
    <t>048-4115</t>
  </si>
  <si>
    <t>Taxes Retained by Town</t>
  </si>
  <si>
    <t>008-40000</t>
  </si>
  <si>
    <t>006-40000</t>
  </si>
  <si>
    <t>103-43212</t>
  </si>
  <si>
    <t>LRIP/ARIP</t>
  </si>
  <si>
    <t>103-43534</t>
  </si>
  <si>
    <t>Interest Income from Investments</t>
  </si>
  <si>
    <t>WTA - Training</t>
  </si>
  <si>
    <t>WI Towns Association</t>
  </si>
  <si>
    <t>Monroe Chamber of Commerce</t>
  </si>
  <si>
    <t>UW Extension</t>
  </si>
  <si>
    <t>Ring Subscription</t>
  </si>
  <si>
    <t>122-53631</t>
  </si>
  <si>
    <t>Rae Wellnitz</t>
  </si>
  <si>
    <t>Bob Beck</t>
  </si>
  <si>
    <t>Sue Hall</t>
  </si>
  <si>
    <t xml:space="preserve">Susan Black </t>
  </si>
  <si>
    <t>Brian Geisebuhler</t>
  </si>
  <si>
    <t>Ruth Tschanz</t>
  </si>
  <si>
    <t>Lottery Credit</t>
  </si>
  <si>
    <t xml:space="preserve">Advance Tax Collections </t>
  </si>
  <si>
    <t>School Levy Tax Credit</t>
  </si>
  <si>
    <t xml:space="preserve">First dollar credit </t>
  </si>
  <si>
    <t>Tax Levy</t>
  </si>
  <si>
    <t>Township Tax Levy</t>
  </si>
  <si>
    <t>Collections of deliquent/postponed property tax</t>
  </si>
  <si>
    <t>Total Paid To Others</t>
  </si>
  <si>
    <t>Interest and Penalties from delinquent tax</t>
  </si>
  <si>
    <t>Special Assessments</t>
  </si>
  <si>
    <t>Dog Liscense (retained)</t>
  </si>
  <si>
    <t>TOTAL Taxes Retained</t>
  </si>
  <si>
    <t>General Government</t>
  </si>
  <si>
    <t>Total Legislative</t>
  </si>
  <si>
    <t>Special Assessments paid to Others</t>
  </si>
  <si>
    <t>Monroe SD</t>
  </si>
  <si>
    <t>Total Legal</t>
  </si>
  <si>
    <t>Reffue,Pas,Jacobson,Roth,Koster</t>
  </si>
  <si>
    <t>Total Financial</t>
  </si>
  <si>
    <t>Associated Appraisel</t>
  </si>
  <si>
    <t xml:space="preserve">Equipment Fund </t>
  </si>
  <si>
    <t>Phone  - TDS</t>
  </si>
  <si>
    <t xml:space="preserve">Townhall Wifi - Bugg Tussell </t>
  </si>
  <si>
    <t>CNA Surety (Bond)</t>
  </si>
  <si>
    <t>Green County Treasurer</t>
  </si>
  <si>
    <t>Total General Administration</t>
  </si>
  <si>
    <t xml:space="preserve">Misc. </t>
  </si>
  <si>
    <t>USPS</t>
  </si>
  <si>
    <t>Walmart</t>
  </si>
  <si>
    <t>Carbonite Backup</t>
  </si>
  <si>
    <t>Computer Know How</t>
  </si>
  <si>
    <t>Town Web Design (website)</t>
  </si>
  <si>
    <t>Rural Mutual Insurance (property/work comp/liability)</t>
  </si>
  <si>
    <t>Open Records Request</t>
  </si>
  <si>
    <t>John Fandrich</t>
  </si>
  <si>
    <t>Total General Building and Plant</t>
  </si>
  <si>
    <t>Computer Maintenance</t>
  </si>
  <si>
    <t>Projected</t>
  </si>
  <si>
    <t>Cathy Maurer</t>
  </si>
  <si>
    <t>Cindy Carlson</t>
  </si>
  <si>
    <t>Bob Carlson</t>
  </si>
  <si>
    <t>2025 Projected</t>
  </si>
  <si>
    <t xml:space="preserve">Tax Collections/credit paid to county </t>
  </si>
  <si>
    <t xml:space="preserve">Dues </t>
  </si>
  <si>
    <t>Individual</t>
  </si>
  <si>
    <t>Sum</t>
  </si>
  <si>
    <t>Calculation</t>
  </si>
  <si>
    <t>Balance</t>
  </si>
  <si>
    <t>Highway Maintainence: Snow Plowing/2413</t>
  </si>
  <si>
    <t>Highway Maintainence: General Maintenance/2410</t>
  </si>
  <si>
    <t>Highway Maintainence: Patroling/2414</t>
  </si>
  <si>
    <t>Highway Maintainence: Brush Cutting/2412-22</t>
  </si>
  <si>
    <t xml:space="preserve">Highway Maintainence: Misc </t>
  </si>
  <si>
    <t>Highway Maintainence: General Maintenance</t>
  </si>
  <si>
    <t>Matching Funds</t>
  </si>
  <si>
    <t>Budget 2025</t>
  </si>
  <si>
    <t>Change %</t>
  </si>
  <si>
    <t>Dept Revenue Other</t>
  </si>
  <si>
    <t>Total Tax Settlements</t>
  </si>
  <si>
    <t>Total Grants</t>
  </si>
  <si>
    <t>Personal Property</t>
  </si>
  <si>
    <t>Katie Brugger</t>
  </si>
  <si>
    <t>2025 Actual</t>
  </si>
  <si>
    <t>Office/Media/Printing</t>
  </si>
  <si>
    <t>Joe Pizzolato</t>
  </si>
  <si>
    <r>
      <rPr>
        <sz val="11"/>
        <rFont val="Calibri"/>
        <family val="2"/>
        <scheme val="minor"/>
      </rPr>
      <t xml:space="preserve">Charged to Others </t>
    </r>
    <r>
      <rPr>
        <sz val="10"/>
        <rFont val="Calibri"/>
        <family val="2"/>
        <scheme val="minor"/>
      </rPr>
      <t>- Highway and street maintenance and construction (include grading, snow removal, ditching, blacktopping, culverts, and gravel sales)</t>
    </r>
  </si>
  <si>
    <t xml:space="preserve">2025 Actual </t>
  </si>
  <si>
    <t>-</t>
  </si>
  <si>
    <t>Projected For 2026</t>
  </si>
  <si>
    <t>2026 Projected</t>
  </si>
  <si>
    <t>Budget 2026</t>
  </si>
  <si>
    <t>Electric/Gas - Alliant</t>
  </si>
  <si>
    <t xml:space="preserve">Adobe </t>
  </si>
  <si>
    <t>Total</t>
  </si>
  <si>
    <t>2026 Budget</t>
  </si>
  <si>
    <t>SPENDING YTD</t>
  </si>
  <si>
    <t>Revenues</t>
  </si>
  <si>
    <t>Intergovernmental</t>
  </si>
  <si>
    <t>Tax Settlements</t>
  </si>
  <si>
    <t>Grants</t>
  </si>
  <si>
    <t>Interest</t>
  </si>
  <si>
    <t>Other</t>
  </si>
  <si>
    <t xml:space="preserve">% Change </t>
  </si>
  <si>
    <t>TOTAL REVENUES</t>
  </si>
  <si>
    <t xml:space="preserve">Legal </t>
  </si>
  <si>
    <t>General Building</t>
  </si>
  <si>
    <t>General Adminstration</t>
  </si>
  <si>
    <t>EXPENDITURES</t>
  </si>
  <si>
    <t>Public Works/Sanitation</t>
  </si>
  <si>
    <t>Capital Outlay</t>
  </si>
  <si>
    <t>TOTAL EXPENDITURES</t>
  </si>
  <si>
    <t>Town of Sylvester Public Budget Hearing</t>
  </si>
  <si>
    <t>N4505 Hwy 59, Albany, WI  53502</t>
  </si>
  <si>
    <t xml:space="preserve">The following is a budget summary. </t>
  </si>
  <si>
    <t>Tuesday  October 28th, 2025 at 6:00pm</t>
  </si>
  <si>
    <t>on the town's proposed 2026 budget on Tuesday, October 28, 2025 at 6:00 pm.</t>
  </si>
  <si>
    <t>Immediately following the public hearing, a Special Town Elector meeting will be held to approve the 2025</t>
  </si>
  <si>
    <t>total town tax levy to be collected in 2026.</t>
  </si>
  <si>
    <t>Posted this 17th day of October 2025</t>
  </si>
  <si>
    <t>By: Catrina Bennett, Clerk/Treasurer</t>
  </si>
  <si>
    <t>Notice is hereby given that the Town of Sylvester, Green County, Wisconsin will hold a public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</si>
</sst>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6"/>
      <name val="Calibri"/>
      <family val="2"/>
      <scheme val="minor"/>
    </font>
    <font>
      <sz val="12"/>
      <color theme="8" tint="-0.249977111117893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i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2"/>
      <color theme="9" tint="-0.24997711111789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8"/>
      <name val="Calibri"/>
      <family val="2"/>
      <scheme val="min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color theme="8" tint="-0.249977111117893"/>
      <name val="Calibri Light"/>
      <family val="2"/>
      <scheme val="major"/>
    </font>
    <font>
      <sz val="8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93">
    <xf numFmtId="0" fontId="0" fillId="0" borderId="0" xfId="0"/>
    <xf numFmtId="0" fontId="6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wrapText="1"/>
    </xf>
    <xf numFmtId="44" fontId="13" fillId="0" borderId="0" xfId="1" applyFont="1" applyBorder="1"/>
    <xf numFmtId="0" fontId="13" fillId="0" borderId="0" xfId="0" applyFont="1"/>
    <xf numFmtId="4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44" fontId="11" fillId="0" borderId="0" xfId="0" applyNumberFormat="1" applyFont="1" applyAlignment="1">
      <alignment horizontal="left" vertical="top"/>
    </xf>
    <xf numFmtId="44" fontId="11" fillId="0" borderId="0" xfId="0" applyNumberFormat="1" applyFont="1" applyAlignment="1">
      <alignment vertical="top"/>
    </xf>
    <xf numFmtId="44" fontId="11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top"/>
    </xf>
    <xf numFmtId="0" fontId="11" fillId="0" borderId="0" xfId="0" applyFont="1"/>
    <xf numFmtId="44" fontId="14" fillId="0" borderId="0" xfId="0" applyNumberFormat="1" applyFont="1"/>
    <xf numFmtId="44" fontId="9" fillId="6" borderId="1" xfId="1" applyFont="1" applyFill="1" applyBorder="1" applyAlignment="1">
      <alignment horizontal="center" vertical="center" wrapText="1"/>
    </xf>
    <xf numFmtId="44" fontId="9" fillId="5" borderId="1" xfId="1" applyFont="1" applyFill="1" applyBorder="1" applyAlignment="1">
      <alignment horizontal="center" vertical="center"/>
    </xf>
    <xf numFmtId="44" fontId="18" fillId="0" borderId="0" xfId="0" applyNumberFormat="1" applyFont="1" applyAlignment="1">
      <alignment horizontal="left" vertical="top"/>
    </xf>
    <xf numFmtId="44" fontId="18" fillId="0" borderId="0" xfId="0" applyNumberFormat="1" applyFont="1" applyAlignment="1">
      <alignment vertical="top"/>
    </xf>
    <xf numFmtId="44" fontId="9" fillId="12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4" fontId="13" fillId="0" borderId="0" xfId="0" applyNumberFormat="1" applyFont="1" applyAlignment="1">
      <alignment horizontal="left" vertical="top"/>
    </xf>
    <xf numFmtId="44" fontId="13" fillId="0" borderId="0" xfId="0" applyNumberFormat="1" applyFont="1" applyAlignment="1">
      <alignment vertical="top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44" fontId="14" fillId="0" borderId="0" xfId="0" applyNumberFormat="1" applyFont="1" applyAlignment="1">
      <alignment horizontal="left" vertical="top"/>
    </xf>
    <xf numFmtId="44" fontId="14" fillId="0" borderId="0" xfId="0" applyNumberFormat="1" applyFont="1" applyAlignment="1">
      <alignment vertical="top"/>
    </xf>
    <xf numFmtId="0" fontId="15" fillId="11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44" fontId="9" fillId="11" borderId="4" xfId="1" applyFont="1" applyFill="1" applyBorder="1" applyAlignment="1">
      <alignment horizontal="center" vertical="center"/>
    </xf>
    <xf numFmtId="44" fontId="9" fillId="11" borderId="4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 indent="1"/>
    </xf>
    <xf numFmtId="44" fontId="13" fillId="0" borderId="0" xfId="1" applyFont="1" applyFill="1" applyBorder="1" applyAlignment="1">
      <alignment horizontal="left" vertical="top"/>
    </xf>
    <xf numFmtId="44" fontId="14" fillId="0" borderId="0" xfId="1" applyFont="1" applyBorder="1"/>
    <xf numFmtId="44" fontId="13" fillId="0" borderId="0" xfId="0" applyNumberFormat="1" applyFont="1"/>
    <xf numFmtId="0" fontId="13" fillId="0" borderId="0" xfId="0" applyFont="1" applyAlignment="1">
      <alignment horizontal="center"/>
    </xf>
    <xf numFmtId="44" fontId="16" fillId="0" borderId="0" xfId="0" applyNumberFormat="1" applyFont="1"/>
    <xf numFmtId="44" fontId="16" fillId="0" borderId="0" xfId="0" applyNumberFormat="1" applyFont="1" applyAlignment="1">
      <alignment horizontal="left" vertical="top"/>
    </xf>
    <xf numFmtId="44" fontId="16" fillId="0" borderId="0" xfId="0" applyNumberFormat="1" applyFont="1" applyAlignment="1">
      <alignment vertical="top"/>
    </xf>
    <xf numFmtId="0" fontId="1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44" fontId="9" fillId="10" borderId="0" xfId="1" applyFont="1" applyFill="1" applyBorder="1" applyAlignment="1">
      <alignment horizontal="center" vertical="center"/>
    </xf>
    <xf numFmtId="44" fontId="9" fillId="14" borderId="1" xfId="1" applyFont="1" applyFill="1" applyBorder="1" applyAlignment="1">
      <alignment horizontal="center" vertical="center" wrapText="1"/>
    </xf>
    <xf numFmtId="44" fontId="9" fillId="0" borderId="4" xfId="1" applyFont="1" applyFill="1" applyBorder="1" applyAlignment="1">
      <alignment horizontal="center" vertical="center"/>
    </xf>
    <xf numFmtId="44" fontId="13" fillId="0" borderId="0" xfId="0" applyNumberFormat="1" applyFont="1" applyAlignment="1">
      <alignment horizontal="center" vertical="top"/>
    </xf>
    <xf numFmtId="44" fontId="13" fillId="0" borderId="0" xfId="0" applyNumberFormat="1" applyFont="1" applyAlignment="1">
      <alignment horizontal="center" vertical="top" wrapText="1"/>
    </xf>
    <xf numFmtId="44" fontId="12" fillId="0" borderId="0" xfId="0" applyNumberFormat="1" applyFont="1" applyAlignment="1">
      <alignment horizontal="center" vertical="top"/>
    </xf>
    <xf numFmtId="44" fontId="16" fillId="0" borderId="0" xfId="0" applyNumberFormat="1" applyFont="1" applyAlignment="1">
      <alignment horizontal="center" vertical="top"/>
    </xf>
    <xf numFmtId="44" fontId="11" fillId="0" borderId="0" xfId="0" applyNumberFormat="1" applyFont="1" applyAlignment="1">
      <alignment horizontal="center" vertical="top"/>
    </xf>
    <xf numFmtId="0" fontId="9" fillId="0" borderId="0" xfId="0" applyFont="1"/>
    <xf numFmtId="10" fontId="14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wrapText="1" indent="1"/>
    </xf>
    <xf numFmtId="44" fontId="9" fillId="15" borderId="1" xfId="1" applyFont="1" applyFill="1" applyBorder="1" applyAlignment="1">
      <alignment horizontal="center" vertical="center" wrapText="1"/>
    </xf>
    <xf numFmtId="10" fontId="9" fillId="0" borderId="0" xfId="1" applyNumberFormat="1" applyFont="1" applyFill="1" applyBorder="1" applyAlignment="1">
      <alignment horizontal="center" vertical="center"/>
    </xf>
    <xf numFmtId="10" fontId="9" fillId="0" borderId="4" xfId="1" applyNumberFormat="1" applyFont="1" applyFill="1" applyBorder="1" applyAlignment="1">
      <alignment horizontal="center" vertical="center"/>
    </xf>
    <xf numFmtId="10" fontId="11" fillId="0" borderId="0" xfId="0" applyNumberFormat="1" applyFont="1" applyAlignment="1">
      <alignment horizontal="left" vertical="top"/>
    </xf>
    <xf numFmtId="10" fontId="18" fillId="0" borderId="0" xfId="0" applyNumberFormat="1" applyFont="1" applyAlignment="1">
      <alignment horizontal="left" vertical="top"/>
    </xf>
    <xf numFmtId="10" fontId="12" fillId="0" borderId="0" xfId="0" applyNumberFormat="1" applyFont="1" applyAlignment="1">
      <alignment horizontal="center" vertical="top"/>
    </xf>
    <xf numFmtId="0" fontId="12" fillId="8" borderId="1" xfId="0" applyFont="1" applyFill="1" applyBorder="1" applyAlignment="1">
      <alignment horizontal="left" wrapText="1" indent="1"/>
    </xf>
    <xf numFmtId="0" fontId="12" fillId="8" borderId="1" xfId="0" applyFont="1" applyFill="1" applyBorder="1" applyAlignment="1">
      <alignment horizontal="center" wrapText="1"/>
    </xf>
    <xf numFmtId="0" fontId="17" fillId="8" borderId="1" xfId="0" applyFont="1" applyFill="1" applyBorder="1" applyAlignment="1">
      <alignment horizontal="left" indent="1"/>
    </xf>
    <xf numFmtId="0" fontId="17" fillId="8" borderId="1" xfId="0" applyFont="1" applyFill="1" applyBorder="1" applyAlignment="1">
      <alignment horizontal="left" wrapText="1" indent="1"/>
    </xf>
    <xf numFmtId="0" fontId="12" fillId="13" borderId="1" xfId="0" applyFont="1" applyFill="1" applyBorder="1" applyAlignment="1">
      <alignment horizontal="left" wrapText="1" indent="1"/>
    </xf>
    <xf numFmtId="0" fontId="12" fillId="13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 inden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indent="1"/>
    </xf>
    <xf numFmtId="0" fontId="12" fillId="8" borderId="1" xfId="0" applyFont="1" applyFill="1" applyBorder="1" applyAlignment="1">
      <alignment horizontal="left" vertical="top" wrapText="1" indent="1"/>
    </xf>
    <xf numFmtId="0" fontId="1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indent="1"/>
    </xf>
    <xf numFmtId="0" fontId="12" fillId="8" borderId="1" xfId="0" applyFont="1" applyFill="1" applyBorder="1" applyAlignment="1">
      <alignment horizontal="left" indent="1"/>
    </xf>
    <xf numFmtId="0" fontId="20" fillId="8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horizontal="left" wrapText="1" inden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4" fontId="9" fillId="10" borderId="1" xfId="1" applyFont="1" applyFill="1" applyBorder="1" applyAlignment="1">
      <alignment horizontal="center" vertical="center"/>
    </xf>
    <xf numFmtId="44" fontId="9" fillId="13" borderId="1" xfId="1" applyFont="1" applyFill="1" applyBorder="1" applyAlignment="1">
      <alignment horizontal="center" vertical="center" wrapText="1"/>
    </xf>
    <xf numFmtId="44" fontId="12" fillId="8" borderId="1" xfId="0" applyNumberFormat="1" applyFont="1" applyFill="1" applyBorder="1" applyAlignment="1">
      <alignment horizontal="left" vertical="top"/>
    </xf>
    <xf numFmtId="44" fontId="12" fillId="17" borderId="1" xfId="1" applyFont="1" applyFill="1" applyBorder="1" applyAlignment="1">
      <alignment horizontal="left" vertical="top"/>
    </xf>
    <xf numFmtId="44" fontId="12" fillId="8" borderId="1" xfId="0" applyNumberFormat="1" applyFont="1" applyFill="1" applyBorder="1" applyAlignment="1">
      <alignment horizontal="left" vertical="top" wrapText="1"/>
    </xf>
    <xf numFmtId="44" fontId="12" fillId="13" borderId="1" xfId="0" applyNumberFormat="1" applyFont="1" applyFill="1" applyBorder="1" applyAlignment="1">
      <alignment horizontal="left" vertical="top"/>
    </xf>
    <xf numFmtId="44" fontId="12" fillId="16" borderId="1" xfId="0" applyNumberFormat="1" applyFont="1" applyFill="1" applyBorder="1" applyAlignment="1">
      <alignment horizontal="left" vertical="top"/>
    </xf>
    <xf numFmtId="44" fontId="12" fillId="12" borderId="1" xfId="1" applyFont="1" applyFill="1" applyBorder="1" applyAlignment="1">
      <alignment horizontal="left" vertical="top"/>
    </xf>
    <xf numFmtId="44" fontId="13" fillId="0" borderId="1" xfId="0" applyNumberFormat="1" applyFont="1" applyBorder="1" applyAlignment="1">
      <alignment horizontal="left" vertical="top"/>
    </xf>
    <xf numFmtId="44" fontId="13" fillId="3" borderId="1" xfId="1" applyFont="1" applyFill="1" applyBorder="1" applyAlignment="1">
      <alignment horizontal="left" vertical="top"/>
    </xf>
    <xf numFmtId="44" fontId="12" fillId="8" borderId="1" xfId="1" applyFont="1" applyFill="1" applyBorder="1" applyAlignment="1">
      <alignment vertical="top"/>
    </xf>
    <xf numFmtId="44" fontId="12" fillId="17" borderId="1" xfId="1" applyFont="1" applyFill="1" applyBorder="1" applyAlignment="1">
      <alignment horizontal="left" vertical="top" wrapText="1"/>
    </xf>
    <xf numFmtId="44" fontId="12" fillId="8" borderId="1" xfId="1" applyFont="1" applyFill="1" applyBorder="1" applyAlignment="1">
      <alignment horizontal="left" vertical="top"/>
    </xf>
    <xf numFmtId="44" fontId="10" fillId="0" borderId="1" xfId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44" fontId="9" fillId="13" borderId="1" xfId="0" applyNumberFormat="1" applyFont="1" applyFill="1" applyBorder="1" applyAlignment="1">
      <alignment horizontal="left" vertical="top"/>
    </xf>
    <xf numFmtId="44" fontId="9" fillId="16" borderId="1" xfId="0" applyNumberFormat="1" applyFont="1" applyFill="1" applyBorder="1" applyAlignment="1">
      <alignment horizontal="left" vertical="top"/>
    </xf>
    <xf numFmtId="44" fontId="9" fillId="4" borderId="1" xfId="1" applyFont="1" applyFill="1" applyBorder="1" applyAlignment="1">
      <alignment horizontal="center" vertical="center" wrapText="1"/>
    </xf>
    <xf numFmtId="44" fontId="12" fillId="8" borderId="1" xfId="0" applyNumberFormat="1" applyFont="1" applyFill="1" applyBorder="1" applyAlignment="1">
      <alignment vertical="top"/>
    </xf>
    <xf numFmtId="44" fontId="13" fillId="8" borderId="1" xfId="0" applyNumberFormat="1" applyFont="1" applyFill="1" applyBorder="1" applyAlignment="1">
      <alignment horizontal="left" vertical="top"/>
    </xf>
    <xf numFmtId="44" fontId="13" fillId="8" borderId="1" xfId="0" applyNumberFormat="1" applyFont="1" applyFill="1" applyBorder="1" applyAlignment="1">
      <alignment horizontal="left" vertical="top" wrapText="1"/>
    </xf>
    <xf numFmtId="44" fontId="12" fillId="10" borderId="1" xfId="1" applyFont="1" applyFill="1" applyBorder="1" applyAlignment="1">
      <alignment horizontal="left" vertical="top"/>
    </xf>
    <xf numFmtId="44" fontId="12" fillId="10" borderId="1" xfId="0" applyNumberFormat="1" applyFont="1" applyFill="1" applyBorder="1" applyAlignment="1">
      <alignment vertical="top"/>
    </xf>
    <xf numFmtId="44" fontId="12" fillId="8" borderId="1" xfId="1" applyFont="1" applyFill="1" applyBorder="1" applyAlignment="1">
      <alignment horizontal="left" vertical="top" wrapText="1"/>
    </xf>
    <xf numFmtId="44" fontId="13" fillId="8" borderId="1" xfId="1" applyFont="1" applyFill="1" applyBorder="1" applyAlignment="1">
      <alignment vertical="top"/>
    </xf>
    <xf numFmtId="44" fontId="13" fillId="8" borderId="1" xfId="1" applyFont="1" applyFill="1" applyBorder="1" applyAlignment="1">
      <alignment horizontal="left" vertical="top"/>
    </xf>
    <xf numFmtId="44" fontId="12" fillId="5" borderId="1" xfId="1" applyFont="1" applyFill="1" applyBorder="1" applyAlignment="1">
      <alignment horizontal="center" vertical="center"/>
    </xf>
    <xf numFmtId="44" fontId="13" fillId="0" borderId="1" xfId="1" applyFont="1" applyBorder="1"/>
    <xf numFmtId="44" fontId="13" fillId="0" borderId="1" xfId="1" applyFont="1" applyBorder="1" applyAlignment="1">
      <alignment horizontal="right"/>
    </xf>
    <xf numFmtId="44" fontId="14" fillId="0" borderId="1" xfId="1" applyFont="1" applyBorder="1" applyAlignment="1">
      <alignment horizontal="right"/>
    </xf>
    <xf numFmtId="44" fontId="14" fillId="0" borderId="1" xfId="1" applyFont="1" applyBorder="1"/>
    <xf numFmtId="44" fontId="13" fillId="0" borderId="1" xfId="0" applyNumberFormat="1" applyFont="1" applyBorder="1"/>
    <xf numFmtId="44" fontId="13" fillId="0" borderId="1" xfId="1" applyFont="1" applyFill="1" applyBorder="1"/>
    <xf numFmtId="44" fontId="13" fillId="0" borderId="1" xfId="1" applyFont="1" applyBorder="1" applyAlignment="1">
      <alignment vertical="top"/>
    </xf>
    <xf numFmtId="44" fontId="13" fillId="5" borderId="1" xfId="1" applyFont="1" applyFill="1" applyBorder="1" applyAlignment="1">
      <alignment horizontal="center" vertical="center"/>
    </xf>
    <xf numFmtId="44" fontId="9" fillId="7" borderId="1" xfId="0" applyNumberFormat="1" applyFont="1" applyFill="1" applyBorder="1" applyAlignment="1">
      <alignment horizontal="left" vertical="top"/>
    </xf>
    <xf numFmtId="0" fontId="9" fillId="13" borderId="1" xfId="0" applyFont="1" applyFill="1" applyBorder="1" applyAlignment="1">
      <alignment horizontal="left" wrapText="1" indent="1"/>
    </xf>
    <xf numFmtId="0" fontId="15" fillId="9" borderId="0" xfId="0" applyFont="1" applyFill="1" applyAlignment="1">
      <alignment horizontal="center" wrapText="1"/>
    </xf>
    <xf numFmtId="0" fontId="5" fillId="13" borderId="3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4" fontId="12" fillId="0" borderId="1" xfId="0" applyNumberFormat="1" applyFont="1" applyBorder="1" applyAlignment="1">
      <alignment horizontal="left" vertical="top"/>
    </xf>
    <xf numFmtId="44" fontId="12" fillId="0" borderId="1" xfId="1" applyFont="1" applyFill="1" applyBorder="1" applyAlignment="1">
      <alignment horizontal="left" vertical="top"/>
    </xf>
    <xf numFmtId="44" fontId="13" fillId="0" borderId="1" xfId="1" applyFont="1" applyFill="1" applyBorder="1" applyAlignment="1">
      <alignment horizontal="left" vertical="top"/>
    </xf>
    <xf numFmtId="44" fontId="12" fillId="0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17" fontId="6" fillId="0" borderId="1" xfId="0" applyNumberFormat="1" applyFont="1" applyBorder="1" applyAlignment="1">
      <alignment wrapText="1"/>
    </xf>
    <xf numFmtId="44" fontId="22" fillId="0" borderId="0" xfId="1" applyFont="1" applyFill="1" applyBorder="1" applyAlignment="1">
      <alignment horizontal="left" vertical="top"/>
    </xf>
    <xf numFmtId="44" fontId="5" fillId="3" borderId="5" xfId="1" applyFont="1" applyFill="1" applyBorder="1" applyAlignment="1">
      <alignment horizontal="center" vertical="center" wrapText="1"/>
    </xf>
    <xf numFmtId="44" fontId="5" fillId="3" borderId="5" xfId="1" applyFont="1" applyFill="1" applyBorder="1"/>
    <xf numFmtId="44" fontId="5" fillId="3" borderId="6" xfId="1" applyFont="1" applyFill="1" applyBorder="1"/>
    <xf numFmtId="44" fontId="13" fillId="0" borderId="0" xfId="1" applyFont="1"/>
    <xf numFmtId="44" fontId="0" fillId="0" borderId="0" xfId="0" applyNumberFormat="1"/>
    <xf numFmtId="44" fontId="26" fillId="0" borderId="0" xfId="1" applyFont="1" applyFill="1" applyBorder="1" applyAlignment="1">
      <alignment horizontal="center" vertical="center"/>
    </xf>
    <xf numFmtId="44" fontId="26" fillId="0" borderId="4" xfId="1" applyFont="1" applyFill="1" applyBorder="1" applyAlignment="1">
      <alignment horizontal="center" vertical="center"/>
    </xf>
    <xf numFmtId="44" fontId="27" fillId="0" borderId="0" xfId="0" applyNumberFormat="1" applyFont="1" applyAlignment="1">
      <alignment horizontal="center" vertical="top"/>
    </xf>
    <xf numFmtId="44" fontId="27" fillId="0" borderId="0" xfId="0" applyNumberFormat="1" applyFont="1" applyAlignment="1">
      <alignment horizontal="center" vertical="top" wrapText="1"/>
    </xf>
    <xf numFmtId="44" fontId="28" fillId="0" borderId="0" xfId="0" applyNumberFormat="1" applyFont="1" applyAlignment="1">
      <alignment horizontal="center" vertical="top"/>
    </xf>
    <xf numFmtId="44" fontId="29" fillId="0" borderId="0" xfId="0" applyNumberFormat="1" applyFont="1" applyAlignment="1">
      <alignment horizontal="center" vertical="top"/>
    </xf>
    <xf numFmtId="44" fontId="30" fillId="0" borderId="0" xfId="1" applyFont="1" applyFill="1" applyBorder="1" applyAlignment="1">
      <alignment horizontal="center" vertical="center"/>
    </xf>
    <xf numFmtId="44" fontId="26" fillId="0" borderId="0" xfId="0" applyNumberFormat="1" applyFont="1" applyAlignment="1">
      <alignment horizontal="center" vertical="top"/>
    </xf>
    <xf numFmtId="44" fontId="31" fillId="0" borderId="0" xfId="0" applyNumberFormat="1" applyFont="1" applyAlignment="1">
      <alignment horizontal="center" vertical="top"/>
    </xf>
    <xf numFmtId="44" fontId="32" fillId="0" borderId="0" xfId="0" applyNumberFormat="1" applyFont="1" applyAlignment="1">
      <alignment horizontal="center" vertical="top"/>
    </xf>
    <xf numFmtId="44" fontId="9" fillId="0" borderId="0" xfId="1" applyFont="1" applyAlignment="1">
      <alignment horizontal="center" vertical="center"/>
    </xf>
    <xf numFmtId="44" fontId="12" fillId="0" borderId="0" xfId="1" applyFont="1"/>
    <xf numFmtId="44" fontId="13" fillId="0" borderId="0" xfId="1" applyFont="1" applyAlignment="1">
      <alignment vertical="top"/>
    </xf>
    <xf numFmtId="44" fontId="11" fillId="0" borderId="0" xfId="1" applyFont="1"/>
    <xf numFmtId="0" fontId="13" fillId="8" borderId="1" xfId="0" applyFont="1" applyFill="1" applyBorder="1" applyAlignment="1">
      <alignment horizontal="center"/>
    </xf>
    <xf numFmtId="0" fontId="17" fillId="7" borderId="0" xfId="0" applyFont="1" applyFill="1" applyAlignment="1">
      <alignment horizontal="left" indent="1"/>
    </xf>
    <xf numFmtId="44" fontId="17" fillId="7" borderId="1" xfId="0" applyNumberFormat="1" applyFont="1" applyFill="1" applyBorder="1" applyAlignment="1">
      <alignment horizontal="left" vertical="top"/>
    </xf>
    <xf numFmtId="44" fontId="9" fillId="0" borderId="8" xfId="1" applyFont="1" applyFill="1" applyBorder="1" applyAlignment="1">
      <alignment horizontal="center" vertical="center" wrapText="1"/>
    </xf>
    <xf numFmtId="44" fontId="13" fillId="0" borderId="8" xfId="0" applyNumberFormat="1" applyFont="1" applyBorder="1" applyAlignment="1">
      <alignment horizontal="left" vertical="top"/>
    </xf>
    <xf numFmtId="44" fontId="13" fillId="0" borderId="8" xfId="0" applyNumberFormat="1" applyFont="1" applyBorder="1" applyAlignment="1">
      <alignment horizontal="left" vertical="top" wrapText="1"/>
    </xf>
    <xf numFmtId="44" fontId="12" fillId="0" borderId="8" xfId="0" applyNumberFormat="1" applyFont="1" applyBorder="1" applyAlignment="1">
      <alignment horizontal="left" vertical="top"/>
    </xf>
    <xf numFmtId="44" fontId="13" fillId="0" borderId="8" xfId="1" applyFont="1" applyFill="1" applyBorder="1" applyAlignment="1">
      <alignment vertical="top"/>
    </xf>
    <xf numFmtId="44" fontId="13" fillId="0" borderId="8" xfId="1" applyFont="1" applyFill="1" applyBorder="1" applyAlignment="1">
      <alignment horizontal="left" vertical="top"/>
    </xf>
    <xf numFmtId="44" fontId="10" fillId="0" borderId="8" xfId="1" applyFont="1" applyFill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left" vertical="top"/>
    </xf>
    <xf numFmtId="44" fontId="17" fillId="7" borderId="9" xfId="0" applyNumberFormat="1" applyFont="1" applyFill="1" applyBorder="1" applyAlignment="1">
      <alignment horizontal="left" vertical="top"/>
    </xf>
    <xf numFmtId="10" fontId="5" fillId="0" borderId="7" xfId="1" applyNumberFormat="1" applyFont="1" applyFill="1" applyBorder="1" applyAlignment="1">
      <alignment horizontal="center" vertical="center"/>
    </xf>
    <xf numFmtId="10" fontId="5" fillId="0" borderId="4" xfId="1" applyNumberFormat="1" applyFont="1" applyFill="1" applyBorder="1" applyAlignment="1">
      <alignment horizontal="center" vertical="center"/>
    </xf>
    <xf numFmtId="10" fontId="24" fillId="0" borderId="7" xfId="0" applyNumberFormat="1" applyFont="1" applyBorder="1" applyAlignment="1">
      <alignment horizontal="center" vertical="center"/>
    </xf>
    <xf numFmtId="44" fontId="24" fillId="16" borderId="1" xfId="0" applyNumberFormat="1" applyFont="1" applyFill="1" applyBorder="1" applyAlignment="1">
      <alignment horizontal="left" vertical="center"/>
    </xf>
    <xf numFmtId="10" fontId="24" fillId="0" borderId="1" xfId="0" applyNumberFormat="1" applyFont="1" applyBorder="1" applyAlignment="1">
      <alignment horizontal="center" vertical="center"/>
    </xf>
    <xf numFmtId="10" fontId="25" fillId="0" borderId="7" xfId="0" applyNumberFormat="1" applyFont="1" applyBorder="1" applyAlignment="1">
      <alignment horizontal="left" vertical="center"/>
    </xf>
    <xf numFmtId="44" fontId="25" fillId="0" borderId="1" xfId="0" applyNumberFormat="1" applyFont="1" applyBorder="1" applyAlignment="1">
      <alignment horizontal="left" vertical="center"/>
    </xf>
    <xf numFmtId="10" fontId="25" fillId="0" borderId="1" xfId="0" applyNumberFormat="1" applyFont="1" applyBorder="1" applyAlignment="1">
      <alignment horizontal="center" vertical="center"/>
    </xf>
    <xf numFmtId="10" fontId="33" fillId="0" borderId="7" xfId="0" applyNumberFormat="1" applyFont="1" applyBorder="1" applyAlignment="1">
      <alignment horizontal="left" vertical="center"/>
    </xf>
    <xf numFmtId="10" fontId="9" fillId="0" borderId="7" xfId="1" applyNumberFormat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left" vertical="top"/>
    </xf>
    <xf numFmtId="44" fontId="12" fillId="0" borderId="0" xfId="1" applyFont="1" applyFill="1" applyBorder="1" applyAlignment="1">
      <alignment horizontal="left" vertical="top" wrapText="1"/>
    </xf>
    <xf numFmtId="44" fontId="9" fillId="0" borderId="4" xfId="1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left" vertical="top"/>
    </xf>
    <xf numFmtId="9" fontId="12" fillId="0" borderId="0" xfId="0" applyNumberFormat="1" applyFont="1" applyAlignment="1">
      <alignment horizontal="center" vertical="top"/>
    </xf>
    <xf numFmtId="10" fontId="0" fillId="0" borderId="0" xfId="0" applyNumberFormat="1"/>
    <xf numFmtId="0" fontId="23" fillId="0" borderId="0" xfId="0" applyFont="1"/>
    <xf numFmtId="44" fontId="23" fillId="0" borderId="0" xfId="0" applyNumberFormat="1" applyFont="1"/>
    <xf numFmtId="10" fontId="23" fillId="0" borderId="0" xfId="0" applyNumberFormat="1" applyFont="1"/>
    <xf numFmtId="0" fontId="18" fillId="0" borderId="0" xfId="0" applyFont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</cellXfs>
  <cellStyles count="3">
    <cellStyle name="Currency" xfId="1" builtinId="4"/>
    <cellStyle name="Neutral" xfId="2" builtinId="28"/>
    <cellStyle name="Normal" xfId="0" builtinId="0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83D6E7"/>
      <color rgb="FFFF7C8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M373"/>
  <sheetViews>
    <sheetView showGridLines="0" zoomScale="90" zoomScaleNormal="90" workbookViewId="0">
      <pane xSplit="9" ySplit="3" topLeftCell="J13" activePane="bottomRight" state="frozen"/>
      <selection pane="topRight" activeCell="K1" sqref="K1"/>
      <selection pane="bottomLeft" activeCell="A4" sqref="A4"/>
      <selection pane="bottomRight" activeCell="B28" sqref="B28"/>
    </sheetView>
  </sheetViews>
  <sheetFormatPr defaultRowHeight="15.75" x14ac:dyDescent="0.25"/>
  <cols>
    <col min="1" max="1" width="46.42578125" style="12" customWidth="1"/>
    <col min="2" max="2" width="19.85546875" style="13" customWidth="1"/>
    <col min="3" max="3" width="4.5703125" style="152" customWidth="1"/>
    <col min="4" max="5" width="18.7109375" style="26" customWidth="1"/>
    <col min="6" max="6" width="12.5703125" style="177" bestFit="1" customWidth="1"/>
    <col min="7" max="7" width="18.7109375" style="26" customWidth="1"/>
    <col min="8" max="8" width="17" style="27" bestFit="1" customWidth="1"/>
    <col min="9" max="9" width="4.140625" style="11" customWidth="1"/>
    <col min="10" max="21" width="15.7109375" style="16" customWidth="1"/>
    <col min="22" max="16384" width="9.140625" style="22"/>
  </cols>
  <sheetData>
    <row r="1" spans="1:23" s="18" customFormat="1" ht="21" x14ac:dyDescent="0.25">
      <c r="A1" s="52" t="s">
        <v>243</v>
      </c>
      <c r="B1" s="53" t="s">
        <v>19</v>
      </c>
      <c r="C1" s="143" t="s">
        <v>215</v>
      </c>
      <c r="D1" s="54" t="s">
        <v>224</v>
      </c>
      <c r="E1" s="65" t="s">
        <v>239</v>
      </c>
      <c r="F1" s="178" t="s">
        <v>225</v>
      </c>
      <c r="G1" s="55" t="s">
        <v>231</v>
      </c>
      <c r="H1" s="28" t="s">
        <v>216</v>
      </c>
      <c r="I1" s="160"/>
      <c r="J1" s="25" t="s">
        <v>20</v>
      </c>
      <c r="K1" s="25" t="s">
        <v>21</v>
      </c>
      <c r="L1" s="25" t="s">
        <v>22</v>
      </c>
      <c r="M1" s="25" t="s">
        <v>23</v>
      </c>
      <c r="N1" s="25" t="s">
        <v>24</v>
      </c>
      <c r="O1" s="25" t="s">
        <v>25</v>
      </c>
      <c r="P1" s="25" t="s">
        <v>26</v>
      </c>
      <c r="Q1" s="25" t="s">
        <v>27</v>
      </c>
      <c r="R1" s="25" t="s">
        <v>28</v>
      </c>
      <c r="S1" s="25" t="s">
        <v>29</v>
      </c>
      <c r="T1" s="25" t="s">
        <v>30</v>
      </c>
      <c r="U1" s="25" t="s">
        <v>31</v>
      </c>
      <c r="V1" s="17"/>
      <c r="W1" s="17"/>
    </row>
    <row r="2" spans="1:23" s="18" customFormat="1" ht="16.5" customHeight="1" x14ac:dyDescent="0.25">
      <c r="A2" s="36"/>
      <c r="B2" s="37"/>
      <c r="C2" s="144"/>
      <c r="D2" s="38"/>
      <c r="E2" s="39"/>
      <c r="F2" s="170"/>
      <c r="G2" s="39"/>
      <c r="H2" s="39"/>
      <c r="I2" s="16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7"/>
      <c r="W2" s="17"/>
    </row>
    <row r="3" spans="1:23" s="18" customFormat="1" ht="16.5" customHeight="1" x14ac:dyDescent="0.25">
      <c r="A3" s="40"/>
      <c r="B3" s="41"/>
      <c r="C3" s="143"/>
      <c r="D3" s="42"/>
      <c r="E3" s="43"/>
      <c r="F3" s="169"/>
      <c r="G3" s="43"/>
      <c r="H3" s="43"/>
      <c r="I3" s="43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17"/>
      <c r="W3" s="17"/>
    </row>
    <row r="4" spans="1:23" s="19" customFormat="1" ht="18" customHeight="1" x14ac:dyDescent="0.25">
      <c r="A4" s="52" t="s">
        <v>141</v>
      </c>
      <c r="B4" s="53" t="s">
        <v>19</v>
      </c>
      <c r="C4" s="143"/>
      <c r="D4" s="91" t="s">
        <v>224</v>
      </c>
      <c r="E4" s="92" t="s">
        <v>239</v>
      </c>
      <c r="F4" s="171"/>
      <c r="G4" s="55" t="s">
        <v>231</v>
      </c>
      <c r="H4" s="108" t="s">
        <v>216</v>
      </c>
      <c r="I4" s="160"/>
      <c r="J4" s="117" t="s">
        <v>20</v>
      </c>
      <c r="K4" s="117" t="s">
        <v>21</v>
      </c>
      <c r="L4" s="117" t="s">
        <v>22</v>
      </c>
      <c r="M4" s="117" t="s">
        <v>23</v>
      </c>
      <c r="N4" s="117" t="s">
        <v>24</v>
      </c>
      <c r="O4" s="117" t="s">
        <v>25</v>
      </c>
      <c r="P4" s="117" t="s">
        <v>26</v>
      </c>
      <c r="Q4" s="117" t="s">
        <v>27</v>
      </c>
      <c r="R4" s="117" t="s">
        <v>28</v>
      </c>
      <c r="S4" s="117" t="s">
        <v>29</v>
      </c>
      <c r="T4" s="117" t="s">
        <v>30</v>
      </c>
      <c r="U4" s="117" t="s">
        <v>31</v>
      </c>
    </row>
    <row r="5" spans="1:23" s="10" customFormat="1" ht="18" customHeight="1" x14ac:dyDescent="0.25">
      <c r="A5" s="71" t="s">
        <v>211</v>
      </c>
      <c r="B5" s="72" t="s">
        <v>142</v>
      </c>
      <c r="C5" s="145" t="s">
        <v>213</v>
      </c>
      <c r="D5" s="93">
        <v>248855.43</v>
      </c>
      <c r="E5" s="94"/>
      <c r="F5" s="171" t="str">
        <f t="shared" ref="F5:F15" si="0">IF(E5&gt;0.001,IF(D5&gt;0.001,(E5-D5)/D5,1),"")</f>
        <v/>
      </c>
      <c r="G5" s="103">
        <f t="shared" ref="G5:G12" si="1">SUM(J5:U5)</f>
        <v>248855.43</v>
      </c>
      <c r="H5" s="109">
        <f t="shared" ref="H5:H12" si="2">D5-G5</f>
        <v>0</v>
      </c>
      <c r="I5" s="161"/>
      <c r="J5" s="118">
        <v>235579.22</v>
      </c>
      <c r="K5" s="118"/>
      <c r="L5" s="118">
        <f>8454.85+4728+90</f>
        <v>13272.85</v>
      </c>
      <c r="M5" s="118"/>
      <c r="N5" s="118"/>
      <c r="O5" s="118"/>
      <c r="P5" s="118"/>
      <c r="Q5" s="118"/>
      <c r="R5" s="118"/>
      <c r="S5" s="118">
        <v>3.36</v>
      </c>
      <c r="T5" s="118"/>
      <c r="U5" s="118"/>
    </row>
    <row r="6" spans="1:23" s="10" customFormat="1" ht="18" customHeight="1" x14ac:dyDescent="0.25">
      <c r="A6" s="71" t="s">
        <v>143</v>
      </c>
      <c r="B6" s="72" t="s">
        <v>144</v>
      </c>
      <c r="C6" s="145" t="s">
        <v>213</v>
      </c>
      <c r="D6" s="93">
        <v>0</v>
      </c>
      <c r="E6" s="94"/>
      <c r="F6" s="171" t="str">
        <f t="shared" si="0"/>
        <v/>
      </c>
      <c r="G6" s="103">
        <f t="shared" si="1"/>
        <v>0</v>
      </c>
      <c r="H6" s="109">
        <f t="shared" si="2"/>
        <v>0</v>
      </c>
      <c r="I6" s="161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3" s="10" customFormat="1" ht="18" customHeight="1" x14ac:dyDescent="0.25">
      <c r="A7" s="73" t="s">
        <v>9</v>
      </c>
      <c r="B7" s="72" t="s">
        <v>146</v>
      </c>
      <c r="C7" s="146" t="s">
        <v>213</v>
      </c>
      <c r="D7" s="95">
        <v>81016.91</v>
      </c>
      <c r="E7" s="94"/>
      <c r="F7" s="171" t="str">
        <f t="shared" si="0"/>
        <v/>
      </c>
      <c r="G7" s="103">
        <f t="shared" si="1"/>
        <v>81016.91</v>
      </c>
      <c r="H7" s="109">
        <f t="shared" si="2"/>
        <v>0</v>
      </c>
      <c r="I7" s="162"/>
      <c r="J7" s="119">
        <v>78196.72</v>
      </c>
      <c r="K7" s="119"/>
      <c r="L7" s="118">
        <v>2820.19</v>
      </c>
      <c r="M7" s="118"/>
      <c r="N7" s="118"/>
      <c r="O7" s="118"/>
      <c r="P7" s="118"/>
      <c r="Q7" s="118"/>
      <c r="R7" s="118"/>
      <c r="S7" s="118"/>
      <c r="T7" s="118"/>
      <c r="U7" s="118"/>
    </row>
    <row r="8" spans="1:23" s="10" customFormat="1" ht="18" customHeight="1" x14ac:dyDescent="0.25">
      <c r="A8" s="73" t="s">
        <v>8</v>
      </c>
      <c r="B8" s="72" t="s">
        <v>146</v>
      </c>
      <c r="C8" s="146" t="s">
        <v>213</v>
      </c>
      <c r="D8" s="95">
        <v>61467.35</v>
      </c>
      <c r="E8" s="94"/>
      <c r="F8" s="171" t="str">
        <f t="shared" si="0"/>
        <v/>
      </c>
      <c r="G8" s="103">
        <f t="shared" si="1"/>
        <v>61467.35</v>
      </c>
      <c r="H8" s="109">
        <f t="shared" si="2"/>
        <v>0</v>
      </c>
      <c r="I8" s="162"/>
      <c r="J8" s="119">
        <v>59359.74</v>
      </c>
      <c r="K8" s="119"/>
      <c r="L8" s="118">
        <v>2107.61</v>
      </c>
      <c r="M8" s="118"/>
      <c r="N8" s="118"/>
      <c r="O8" s="118"/>
      <c r="P8" s="118"/>
      <c r="Q8" s="118"/>
      <c r="R8" s="118"/>
      <c r="S8" s="118"/>
      <c r="T8" s="118"/>
      <c r="U8" s="118"/>
    </row>
    <row r="9" spans="1:23" s="10" customFormat="1" ht="18" customHeight="1" x14ac:dyDescent="0.25">
      <c r="A9" s="73" t="s">
        <v>10</v>
      </c>
      <c r="B9" s="72" t="s">
        <v>146</v>
      </c>
      <c r="C9" s="146" t="s">
        <v>213</v>
      </c>
      <c r="D9" s="95">
        <v>141134.08000000002</v>
      </c>
      <c r="E9" s="94"/>
      <c r="F9" s="171" t="str">
        <f t="shared" si="0"/>
        <v/>
      </c>
      <c r="G9" s="103">
        <f t="shared" si="1"/>
        <v>141134.08000000002</v>
      </c>
      <c r="H9" s="109">
        <f t="shared" si="2"/>
        <v>0</v>
      </c>
      <c r="I9" s="162"/>
      <c r="J9" s="119">
        <v>136286.85</v>
      </c>
      <c r="K9" s="119"/>
      <c r="L9" s="118">
        <v>4847.2299999999996</v>
      </c>
      <c r="M9" s="118"/>
      <c r="N9" s="118"/>
      <c r="O9" s="118"/>
      <c r="P9" s="118"/>
      <c r="Q9" s="118"/>
      <c r="R9" s="118"/>
      <c r="S9" s="118"/>
      <c r="T9" s="118"/>
      <c r="U9" s="118"/>
    </row>
    <row r="10" spans="1:23" s="10" customFormat="1" ht="18" customHeight="1" x14ac:dyDescent="0.25">
      <c r="A10" s="73" t="s">
        <v>184</v>
      </c>
      <c r="B10" s="72" t="s">
        <v>146</v>
      </c>
      <c r="C10" s="146" t="s">
        <v>213</v>
      </c>
      <c r="D10" s="95">
        <v>256184.69999999998</v>
      </c>
      <c r="E10" s="94"/>
      <c r="F10" s="171" t="str">
        <f t="shared" si="0"/>
        <v/>
      </c>
      <c r="G10" s="103">
        <f t="shared" si="1"/>
        <v>256184.69999999998</v>
      </c>
      <c r="H10" s="109">
        <f t="shared" si="2"/>
        <v>0</v>
      </c>
      <c r="I10" s="162"/>
      <c r="J10" s="119">
        <v>247362.08</v>
      </c>
      <c r="K10" s="119"/>
      <c r="L10" s="118">
        <v>8822.6200000000008</v>
      </c>
      <c r="M10" s="118"/>
      <c r="N10" s="118"/>
      <c r="O10" s="118"/>
      <c r="P10" s="118"/>
      <c r="Q10" s="118"/>
      <c r="R10" s="118"/>
      <c r="S10" s="118"/>
      <c r="T10" s="118"/>
      <c r="U10" s="118"/>
    </row>
    <row r="11" spans="1:23" s="10" customFormat="1" ht="18" customHeight="1" x14ac:dyDescent="0.25">
      <c r="A11" s="73" t="s">
        <v>11</v>
      </c>
      <c r="B11" s="72" t="s">
        <v>145</v>
      </c>
      <c r="C11" s="145" t="s">
        <v>213</v>
      </c>
      <c r="D11" s="93">
        <v>49706.090000000004</v>
      </c>
      <c r="E11" s="94"/>
      <c r="F11" s="171" t="str">
        <f t="shared" si="0"/>
        <v/>
      </c>
      <c r="G11" s="103">
        <f t="shared" si="1"/>
        <v>49706.090000000004</v>
      </c>
      <c r="H11" s="109">
        <f t="shared" si="2"/>
        <v>0</v>
      </c>
      <c r="I11" s="161"/>
      <c r="J11" s="120">
        <v>47993.58</v>
      </c>
      <c r="K11" s="120"/>
      <c r="L11" s="121">
        <v>1712.51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</row>
    <row r="12" spans="1:23" s="10" customFormat="1" ht="18" customHeight="1" x14ac:dyDescent="0.25">
      <c r="A12" s="74" t="s">
        <v>183</v>
      </c>
      <c r="B12" s="72" t="s">
        <v>147</v>
      </c>
      <c r="C12" s="145" t="s">
        <v>213</v>
      </c>
      <c r="D12" s="93">
        <v>0</v>
      </c>
      <c r="E12" s="94"/>
      <c r="F12" s="171" t="str">
        <f t="shared" si="0"/>
        <v/>
      </c>
      <c r="G12" s="103">
        <f t="shared" si="1"/>
        <v>0</v>
      </c>
      <c r="H12" s="109">
        <f t="shared" si="2"/>
        <v>0</v>
      </c>
      <c r="I12" s="161"/>
      <c r="J12" s="120"/>
      <c r="K12" s="120"/>
      <c r="L12" s="121"/>
      <c r="M12" s="118"/>
      <c r="N12" s="118"/>
      <c r="O12" s="118"/>
      <c r="P12" s="118"/>
      <c r="Q12" s="118"/>
      <c r="R12" s="118"/>
      <c r="S12" s="118"/>
      <c r="T12" s="118"/>
      <c r="U12" s="118"/>
    </row>
    <row r="13" spans="1:23" s="10" customFormat="1" ht="18" customHeight="1" x14ac:dyDescent="0.25">
      <c r="A13" s="75" t="s">
        <v>176</v>
      </c>
      <c r="B13" s="76"/>
      <c r="C13" s="147"/>
      <c r="D13" s="96">
        <f>SUM(D5:D12)</f>
        <v>838364.55999999994</v>
      </c>
      <c r="E13" s="97">
        <f>SUM(E5:E12)</f>
        <v>0</v>
      </c>
      <c r="F13" s="172">
        <f>SUM(F5:F12)</f>
        <v>0</v>
      </c>
      <c r="G13" s="96">
        <f>SUM(G5:G12)</f>
        <v>838364.55999999994</v>
      </c>
      <c r="H13" s="96">
        <f>SUM(H5:H12)</f>
        <v>0</v>
      </c>
      <c r="I13" s="163"/>
      <c r="J13" s="122"/>
      <c r="K13" s="122"/>
      <c r="L13" s="122">
        <f t="shared" ref="L13:U13" si="3">SUM(L5:L12)</f>
        <v>33583.01</v>
      </c>
      <c r="M13" s="122">
        <f t="shared" si="3"/>
        <v>0</v>
      </c>
      <c r="N13" s="122">
        <f t="shared" si="3"/>
        <v>0</v>
      </c>
      <c r="O13" s="122">
        <f t="shared" si="3"/>
        <v>0</v>
      </c>
      <c r="P13" s="122">
        <f t="shared" si="3"/>
        <v>0</v>
      </c>
      <c r="Q13" s="122">
        <f t="shared" si="3"/>
        <v>0</v>
      </c>
      <c r="R13" s="122">
        <f t="shared" si="3"/>
        <v>0</v>
      </c>
      <c r="S13" s="122">
        <f t="shared" si="3"/>
        <v>3.36</v>
      </c>
      <c r="T13" s="122">
        <f t="shared" si="3"/>
        <v>0</v>
      </c>
      <c r="U13" s="122">
        <f t="shared" si="3"/>
        <v>0</v>
      </c>
    </row>
    <row r="14" spans="1:23" s="10" customFormat="1" ht="18" customHeight="1" x14ac:dyDescent="0.25">
      <c r="A14" s="44"/>
      <c r="B14" s="29"/>
      <c r="C14" s="145"/>
      <c r="D14" s="30"/>
      <c r="E14" s="30"/>
      <c r="F14" s="171" t="str">
        <f t="shared" si="0"/>
        <v/>
      </c>
      <c r="G14" s="30"/>
      <c r="H14" s="31"/>
      <c r="I14" s="30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3" s="10" customFormat="1" ht="18" customHeight="1" x14ac:dyDescent="0.25">
      <c r="A15" s="64" t="s">
        <v>181</v>
      </c>
      <c r="B15" s="29"/>
      <c r="C15" s="145"/>
      <c r="D15" s="30"/>
      <c r="E15" s="30"/>
      <c r="F15" s="171" t="str">
        <f t="shared" si="0"/>
        <v/>
      </c>
      <c r="G15" s="30"/>
      <c r="H15" s="31"/>
      <c r="I15" s="30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3" s="19" customFormat="1" ht="18" customHeight="1" x14ac:dyDescent="0.25">
      <c r="A16" s="52" t="s">
        <v>68</v>
      </c>
      <c r="B16" s="53" t="s">
        <v>19</v>
      </c>
      <c r="C16" s="143"/>
      <c r="D16" s="91" t="s">
        <v>224</v>
      </c>
      <c r="E16" s="92" t="s">
        <v>239</v>
      </c>
      <c r="F16" s="178" t="s">
        <v>225</v>
      </c>
      <c r="G16" s="55" t="s">
        <v>231</v>
      </c>
      <c r="H16" s="108" t="s">
        <v>216</v>
      </c>
      <c r="I16" s="160"/>
      <c r="J16" s="117" t="s">
        <v>20</v>
      </c>
      <c r="K16" s="117" t="s">
        <v>21</v>
      </c>
      <c r="L16" s="117" t="s">
        <v>22</v>
      </c>
      <c r="M16" s="117" t="s">
        <v>23</v>
      </c>
      <c r="N16" s="117" t="s">
        <v>24</v>
      </c>
      <c r="O16" s="117" t="s">
        <v>25</v>
      </c>
      <c r="P16" s="117" t="s">
        <v>26</v>
      </c>
      <c r="Q16" s="117" t="s">
        <v>27</v>
      </c>
      <c r="R16" s="117" t="s">
        <v>28</v>
      </c>
      <c r="S16" s="117" t="s">
        <v>29</v>
      </c>
      <c r="T16" s="117" t="s">
        <v>30</v>
      </c>
      <c r="U16" s="117" t="s">
        <v>31</v>
      </c>
    </row>
    <row r="17" spans="1:23" s="10" customFormat="1" ht="18" customHeight="1" x14ac:dyDescent="0.25">
      <c r="A17" s="71" t="s">
        <v>212</v>
      </c>
      <c r="B17" s="77" t="s">
        <v>69</v>
      </c>
      <c r="C17" s="145" t="s">
        <v>214</v>
      </c>
      <c r="D17" s="93">
        <f>SUM(D18:D23)</f>
        <v>1660</v>
      </c>
      <c r="E17" s="98">
        <v>1910</v>
      </c>
      <c r="F17" s="173">
        <f t="shared" ref="F17:F29" si="4">IF(E17&gt;0.001,IF(D17&gt;0.001,(E17-D17)/D17,1),"")</f>
        <v>0.15060240963855423</v>
      </c>
      <c r="G17" s="112">
        <f>SUM(G18:G23)</f>
        <v>1595.6</v>
      </c>
      <c r="H17" s="113">
        <f t="shared" ref="H17:H28" si="5">D17-G17</f>
        <v>64.400000000000091</v>
      </c>
      <c r="I17" s="161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</row>
    <row r="18" spans="1:23" s="10" customFormat="1" ht="18" customHeight="1" x14ac:dyDescent="0.25">
      <c r="A18" s="78" t="s">
        <v>158</v>
      </c>
      <c r="B18" s="79" t="s">
        <v>69</v>
      </c>
      <c r="C18" s="145"/>
      <c r="D18" s="99">
        <v>1250</v>
      </c>
      <c r="E18" s="100">
        <v>1250</v>
      </c>
      <c r="F18" s="173">
        <f t="shared" si="4"/>
        <v>0</v>
      </c>
      <c r="G18" s="100">
        <f t="shared" ref="G18:G27" si="6">SUM(J18:U18)</f>
        <v>1440.3</v>
      </c>
      <c r="H18" s="113">
        <f t="shared" si="5"/>
        <v>-190.29999999999995</v>
      </c>
      <c r="I18" s="161"/>
      <c r="J18" s="118"/>
      <c r="K18" s="118"/>
      <c r="L18" s="118">
        <v>1390.3</v>
      </c>
      <c r="M18" s="118"/>
      <c r="N18" s="118"/>
      <c r="O18" s="118"/>
      <c r="P18" s="118">
        <v>50</v>
      </c>
      <c r="Q18" s="118"/>
      <c r="R18" s="118"/>
      <c r="S18" s="118"/>
      <c r="T18" s="118"/>
      <c r="U18" s="118"/>
    </row>
    <row r="19" spans="1:23" s="10" customFormat="1" ht="18" customHeight="1" x14ac:dyDescent="0.25">
      <c r="A19" s="78" t="s">
        <v>126</v>
      </c>
      <c r="B19" s="79" t="s">
        <v>69</v>
      </c>
      <c r="C19" s="145"/>
      <c r="D19" s="99">
        <v>60</v>
      </c>
      <c r="E19" s="100">
        <v>60</v>
      </c>
      <c r="F19" s="173">
        <f t="shared" si="4"/>
        <v>0</v>
      </c>
      <c r="G19" s="100">
        <f t="shared" si="6"/>
        <v>0</v>
      </c>
      <c r="H19" s="113">
        <f t="shared" si="5"/>
        <v>60</v>
      </c>
      <c r="I19" s="161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1:23" s="10" customFormat="1" ht="18" customHeight="1" x14ac:dyDescent="0.25">
      <c r="A20" s="78" t="s">
        <v>157</v>
      </c>
      <c r="B20" s="79" t="s">
        <v>69</v>
      </c>
      <c r="C20" s="145"/>
      <c r="D20" s="99">
        <v>350</v>
      </c>
      <c r="E20" s="100">
        <v>350</v>
      </c>
      <c r="F20" s="173">
        <f t="shared" si="4"/>
        <v>0</v>
      </c>
      <c r="G20" s="100">
        <f t="shared" si="6"/>
        <v>155.30000000000001</v>
      </c>
      <c r="H20" s="113">
        <f t="shared" si="5"/>
        <v>194.7</v>
      </c>
      <c r="I20" s="161"/>
      <c r="J20" s="118">
        <v>67.650000000000006</v>
      </c>
      <c r="K20" s="118"/>
      <c r="L20" s="118"/>
      <c r="M20" s="118"/>
      <c r="N20" s="118"/>
      <c r="O20" s="118"/>
      <c r="P20" s="118"/>
      <c r="Q20" s="118"/>
      <c r="R20" s="118">
        <v>87.65</v>
      </c>
      <c r="S20" s="118"/>
      <c r="T20" s="118"/>
      <c r="U20" s="118"/>
    </row>
    <row r="21" spans="1:23" s="10" customFormat="1" ht="18" customHeight="1" x14ac:dyDescent="0.25">
      <c r="A21" s="78" t="s">
        <v>159</v>
      </c>
      <c r="B21" s="79" t="s">
        <v>69</v>
      </c>
      <c r="C21" s="145"/>
      <c r="D21" s="99"/>
      <c r="E21" s="100"/>
      <c r="F21" s="173" t="str">
        <f t="shared" si="4"/>
        <v/>
      </c>
      <c r="G21" s="100">
        <f t="shared" si="6"/>
        <v>0</v>
      </c>
      <c r="H21" s="113">
        <f t="shared" si="5"/>
        <v>0</v>
      </c>
      <c r="I21" s="161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W21" s="20"/>
    </row>
    <row r="22" spans="1:23" s="10" customFormat="1" ht="18" customHeight="1" x14ac:dyDescent="0.25">
      <c r="A22" s="78" t="s">
        <v>124</v>
      </c>
      <c r="B22" s="79" t="s">
        <v>69</v>
      </c>
      <c r="C22" s="145"/>
      <c r="D22" s="99"/>
      <c r="E22" s="100"/>
      <c r="F22" s="173" t="str">
        <f t="shared" si="4"/>
        <v/>
      </c>
      <c r="G22" s="100">
        <f t="shared" si="6"/>
        <v>0</v>
      </c>
      <c r="H22" s="113">
        <f t="shared" si="5"/>
        <v>0</v>
      </c>
      <c r="I22" s="161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</row>
    <row r="23" spans="1:23" s="10" customFormat="1" ht="18" customHeight="1" x14ac:dyDescent="0.25">
      <c r="A23" s="78" t="s">
        <v>160</v>
      </c>
      <c r="B23" s="79" t="s">
        <v>69</v>
      </c>
      <c r="C23" s="145"/>
      <c r="D23" s="99"/>
      <c r="E23" s="100"/>
      <c r="F23" s="173" t="str">
        <f t="shared" si="4"/>
        <v/>
      </c>
      <c r="G23" s="100">
        <f t="shared" si="6"/>
        <v>0</v>
      </c>
      <c r="H23" s="113">
        <f t="shared" si="5"/>
        <v>0</v>
      </c>
      <c r="I23" s="161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</row>
    <row r="24" spans="1:23" s="10" customFormat="1" ht="18" customHeight="1" x14ac:dyDescent="0.25">
      <c r="A24" s="71" t="s">
        <v>107</v>
      </c>
      <c r="B24" s="72" t="s">
        <v>69</v>
      </c>
      <c r="C24" s="145" t="s">
        <v>213</v>
      </c>
      <c r="D24" s="93">
        <v>1750</v>
      </c>
      <c r="E24" s="94">
        <v>2000</v>
      </c>
      <c r="F24" s="173">
        <f t="shared" si="4"/>
        <v>0.14285714285714285</v>
      </c>
      <c r="G24" s="103">
        <f t="shared" si="6"/>
        <v>667.62</v>
      </c>
      <c r="H24" s="113">
        <f t="shared" si="5"/>
        <v>1082.3800000000001</v>
      </c>
      <c r="I24" s="161"/>
      <c r="J24" s="118"/>
      <c r="K24" s="118"/>
      <c r="L24" s="118"/>
      <c r="M24" s="118">
        <v>667.62</v>
      </c>
      <c r="N24" s="118"/>
      <c r="O24" s="118"/>
      <c r="P24" s="118"/>
      <c r="Q24" s="118"/>
      <c r="R24" s="118"/>
      <c r="S24" s="118"/>
      <c r="T24" s="118"/>
      <c r="U24" s="118"/>
    </row>
    <row r="25" spans="1:23" s="10" customFormat="1" ht="18" customHeight="1" x14ac:dyDescent="0.25">
      <c r="A25" s="71" t="s">
        <v>3</v>
      </c>
      <c r="B25" s="72" t="s">
        <v>69</v>
      </c>
      <c r="C25" s="145" t="s">
        <v>214</v>
      </c>
      <c r="D25" s="93">
        <v>2300</v>
      </c>
      <c r="E25" s="98">
        <f>SUM(E26:E27)</f>
        <v>2300</v>
      </c>
      <c r="F25" s="173">
        <f t="shared" si="4"/>
        <v>0</v>
      </c>
      <c r="G25" s="112">
        <f>SUM(G26:G27)</f>
        <v>461.75</v>
      </c>
      <c r="H25" s="113">
        <f t="shared" si="5"/>
        <v>1838.25</v>
      </c>
      <c r="I25" s="161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</row>
    <row r="26" spans="1:23" s="10" customFormat="1" ht="18" customHeight="1" x14ac:dyDescent="0.25">
      <c r="A26" s="78" t="s">
        <v>233</v>
      </c>
      <c r="B26" s="79" t="s">
        <v>69</v>
      </c>
      <c r="C26" s="145"/>
      <c r="D26" s="99">
        <v>800</v>
      </c>
      <c r="E26" s="100">
        <v>800</v>
      </c>
      <c r="F26" s="173">
        <f t="shared" si="4"/>
        <v>0</v>
      </c>
      <c r="G26" s="100">
        <f t="shared" si="6"/>
        <v>461.75</v>
      </c>
      <c r="H26" s="113">
        <f t="shared" si="5"/>
        <v>338.25</v>
      </c>
      <c r="I26" s="161"/>
      <c r="J26" s="118"/>
      <c r="K26" s="118"/>
      <c r="L26" s="118"/>
      <c r="M26" s="118"/>
      <c r="N26" s="118"/>
      <c r="O26" s="118"/>
      <c r="P26" s="118">
        <v>369.4</v>
      </c>
      <c r="Q26" s="118"/>
      <c r="R26" s="118">
        <v>92.35</v>
      </c>
      <c r="S26" s="118"/>
      <c r="T26" s="118"/>
      <c r="U26" s="118"/>
    </row>
    <row r="27" spans="1:23" s="10" customFormat="1" ht="18" customHeight="1" x14ac:dyDescent="0.25">
      <c r="A27" s="78" t="s">
        <v>12</v>
      </c>
      <c r="B27" s="79" t="s">
        <v>69</v>
      </c>
      <c r="C27" s="145"/>
      <c r="D27" s="99">
        <v>1500</v>
      </c>
      <c r="E27" s="100">
        <v>1500</v>
      </c>
      <c r="F27" s="173">
        <f t="shared" si="4"/>
        <v>0</v>
      </c>
      <c r="G27" s="100">
        <f t="shared" si="6"/>
        <v>0</v>
      </c>
      <c r="H27" s="113">
        <f t="shared" si="5"/>
        <v>1500</v>
      </c>
      <c r="I27" s="161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  <row r="28" spans="1:23" s="10" customFormat="1" ht="18" customHeight="1" x14ac:dyDescent="0.25">
      <c r="A28" s="75" t="s">
        <v>182</v>
      </c>
      <c r="B28" s="76"/>
      <c r="C28" s="147"/>
      <c r="D28" s="96">
        <v>5710</v>
      </c>
      <c r="E28" s="97">
        <f>E17+E24+E25</f>
        <v>6210</v>
      </c>
      <c r="F28" s="173">
        <f t="shared" si="4"/>
        <v>8.7565674255691769E-2</v>
      </c>
      <c r="G28" s="96">
        <f>G17+G24+G25</f>
        <v>2724.97</v>
      </c>
      <c r="H28" s="113">
        <f t="shared" si="5"/>
        <v>2985.03</v>
      </c>
      <c r="I28" s="163"/>
      <c r="J28" s="122">
        <f>SUM(J17:J27)</f>
        <v>67.650000000000006</v>
      </c>
      <c r="K28" s="122">
        <f t="shared" ref="K28:U28" si="7">SUM(K17:K27)</f>
        <v>0</v>
      </c>
      <c r="L28" s="122">
        <f t="shared" si="7"/>
        <v>1390.3</v>
      </c>
      <c r="M28" s="122">
        <f t="shared" si="7"/>
        <v>667.62</v>
      </c>
      <c r="N28" s="122">
        <f t="shared" si="7"/>
        <v>0</v>
      </c>
      <c r="O28" s="122">
        <f t="shared" si="7"/>
        <v>0</v>
      </c>
      <c r="P28" s="122">
        <f t="shared" si="7"/>
        <v>419.4</v>
      </c>
      <c r="Q28" s="122">
        <f t="shared" si="7"/>
        <v>0</v>
      </c>
      <c r="R28" s="122">
        <f t="shared" si="7"/>
        <v>180</v>
      </c>
      <c r="S28" s="122">
        <f t="shared" si="7"/>
        <v>0</v>
      </c>
      <c r="T28" s="122">
        <f t="shared" si="7"/>
        <v>0</v>
      </c>
      <c r="U28" s="122">
        <f t="shared" si="7"/>
        <v>0</v>
      </c>
    </row>
    <row r="29" spans="1:23" s="10" customFormat="1" ht="19.5" customHeight="1" x14ac:dyDescent="0.25">
      <c r="A29" s="44"/>
      <c r="B29" s="29"/>
      <c r="C29" s="145"/>
      <c r="D29" s="30"/>
      <c r="E29" s="30"/>
      <c r="F29" s="171" t="str">
        <f t="shared" si="4"/>
        <v/>
      </c>
      <c r="G29" s="30"/>
      <c r="H29" s="31"/>
      <c r="I29" s="30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3" s="19" customFormat="1" ht="18" customHeight="1" x14ac:dyDescent="0.25">
      <c r="A30" s="52" t="s">
        <v>106</v>
      </c>
      <c r="B30" s="53" t="s">
        <v>19</v>
      </c>
      <c r="C30" s="143"/>
      <c r="D30" s="91" t="s">
        <v>224</v>
      </c>
      <c r="E30" s="92" t="s">
        <v>239</v>
      </c>
      <c r="F30" s="178" t="s">
        <v>225</v>
      </c>
      <c r="G30" s="55" t="s">
        <v>231</v>
      </c>
      <c r="H30" s="108" t="s">
        <v>216</v>
      </c>
      <c r="I30" s="160"/>
      <c r="J30" s="117" t="s">
        <v>20</v>
      </c>
      <c r="K30" s="117" t="s">
        <v>21</v>
      </c>
      <c r="L30" s="117" t="s">
        <v>22</v>
      </c>
      <c r="M30" s="117" t="s">
        <v>23</v>
      </c>
      <c r="N30" s="117" t="s">
        <v>24</v>
      </c>
      <c r="O30" s="117" t="s">
        <v>25</v>
      </c>
      <c r="P30" s="117" t="s">
        <v>26</v>
      </c>
      <c r="Q30" s="117" t="s">
        <v>27</v>
      </c>
      <c r="R30" s="117" t="s">
        <v>28</v>
      </c>
      <c r="S30" s="117" t="s">
        <v>29</v>
      </c>
      <c r="T30" s="117" t="s">
        <v>30</v>
      </c>
      <c r="U30" s="117" t="s">
        <v>31</v>
      </c>
    </row>
    <row r="31" spans="1:23" s="10" customFormat="1" ht="18" customHeight="1" x14ac:dyDescent="0.25">
      <c r="A31" s="71" t="s">
        <v>5</v>
      </c>
      <c r="B31" s="72" t="s">
        <v>72</v>
      </c>
      <c r="C31" s="145" t="s">
        <v>213</v>
      </c>
      <c r="D31" s="93">
        <v>15000</v>
      </c>
      <c r="E31" s="94">
        <v>16000</v>
      </c>
      <c r="F31" s="173">
        <f t="shared" ref="F31:F35" si="8">IF(E31&gt;0.001,IF(D31&gt;0.001,(E31-D31)/D31,1),"")</f>
        <v>6.6666666666666666E-2</v>
      </c>
      <c r="G31" s="103">
        <f t="shared" ref="G31:G33" si="9">SUM(J31:U31)</f>
        <v>9305.49</v>
      </c>
      <c r="H31" s="109">
        <f t="shared" ref="H31:H48" si="10">D31-G31</f>
        <v>5694.51</v>
      </c>
      <c r="I31" s="161"/>
      <c r="J31" s="118">
        <v>1100.6099999999999</v>
      </c>
      <c r="K31" s="118">
        <v>1025.6099999999999</v>
      </c>
      <c r="L31" s="118">
        <v>1025.6099999999999</v>
      </c>
      <c r="M31" s="118">
        <v>1025.6099999999999</v>
      </c>
      <c r="N31" s="118">
        <v>1025.6099999999999</v>
      </c>
      <c r="O31" s="118">
        <v>1025.6099999999999</v>
      </c>
      <c r="P31" s="118">
        <v>1025.6099999999999</v>
      </c>
      <c r="Q31" s="118">
        <v>1025.6099999999999</v>
      </c>
      <c r="R31" s="118">
        <v>1025.6099999999999</v>
      </c>
      <c r="S31" s="118"/>
      <c r="T31" s="118"/>
      <c r="U31" s="118"/>
    </row>
    <row r="32" spans="1:23" s="10" customFormat="1" ht="18" customHeight="1" x14ac:dyDescent="0.25">
      <c r="A32" s="71" t="s">
        <v>12</v>
      </c>
      <c r="B32" s="72" t="s">
        <v>120</v>
      </c>
      <c r="C32" s="145" t="s">
        <v>213</v>
      </c>
      <c r="D32" s="93">
        <v>7000</v>
      </c>
      <c r="E32" s="94">
        <v>7000</v>
      </c>
      <c r="F32" s="173">
        <f t="shared" si="8"/>
        <v>0</v>
      </c>
      <c r="G32" s="103">
        <f t="shared" si="9"/>
        <v>2796.4199999999996</v>
      </c>
      <c r="H32" s="109">
        <f t="shared" si="10"/>
        <v>4203.58</v>
      </c>
      <c r="I32" s="161"/>
      <c r="J32" s="123">
        <v>60.95</v>
      </c>
      <c r="K32" s="123"/>
      <c r="L32" s="123">
        <v>144.76</v>
      </c>
      <c r="M32" s="123">
        <v>116.83</v>
      </c>
      <c r="N32" s="123">
        <v>297.31</v>
      </c>
      <c r="O32" s="123">
        <v>467.29</v>
      </c>
      <c r="P32" s="123">
        <v>934.03</v>
      </c>
      <c r="Q32" s="123">
        <v>541.61</v>
      </c>
      <c r="R32" s="123">
        <v>233.64</v>
      </c>
      <c r="S32" s="123"/>
      <c r="T32" s="123"/>
      <c r="U32" s="123"/>
    </row>
    <row r="33" spans="1:21" s="10" customFormat="1" ht="18" customHeight="1" x14ac:dyDescent="0.25">
      <c r="A33" s="71" t="s">
        <v>13</v>
      </c>
      <c r="B33" s="72" t="s">
        <v>121</v>
      </c>
      <c r="C33" s="145" t="s">
        <v>213</v>
      </c>
      <c r="D33" s="93">
        <v>2000</v>
      </c>
      <c r="E33" s="94">
        <v>2000</v>
      </c>
      <c r="F33" s="173">
        <f t="shared" si="8"/>
        <v>0</v>
      </c>
      <c r="G33" s="103">
        <f t="shared" si="9"/>
        <v>180.54000000000002</v>
      </c>
      <c r="H33" s="109">
        <f t="shared" si="10"/>
        <v>1819.46</v>
      </c>
      <c r="I33" s="161"/>
      <c r="J33" s="123"/>
      <c r="K33" s="123"/>
      <c r="L33" s="123"/>
      <c r="M33" s="123"/>
      <c r="N33" s="123"/>
      <c r="O33" s="123">
        <v>106.2</v>
      </c>
      <c r="P33" s="123"/>
      <c r="Q33" s="123">
        <v>74.34</v>
      </c>
      <c r="R33" s="123"/>
      <c r="S33" s="123"/>
      <c r="T33" s="123"/>
      <c r="U33" s="123"/>
    </row>
    <row r="34" spans="1:21" s="10" customFormat="1" ht="18" customHeight="1" x14ac:dyDescent="0.25">
      <c r="A34" s="71" t="s">
        <v>4</v>
      </c>
      <c r="B34" s="77" t="s">
        <v>72</v>
      </c>
      <c r="C34" s="145" t="s">
        <v>214</v>
      </c>
      <c r="D34" s="93">
        <v>1500</v>
      </c>
      <c r="E34" s="98">
        <f>SUM(E35:E46)</f>
        <v>4550</v>
      </c>
      <c r="F34" s="173">
        <f t="shared" si="8"/>
        <v>2.0333333333333332</v>
      </c>
      <c r="G34" s="112">
        <f>SUM(G35:G47)</f>
        <v>1014.75</v>
      </c>
      <c r="H34" s="109">
        <f t="shared" si="10"/>
        <v>485.25</v>
      </c>
      <c r="I34" s="161"/>
      <c r="J34" s="118"/>
      <c r="K34" s="118"/>
      <c r="L34" s="118"/>
      <c r="M34" s="118"/>
      <c r="N34" s="118"/>
      <c r="O34" s="118"/>
      <c r="P34" s="118">
        <v>1500</v>
      </c>
      <c r="Q34" s="118"/>
      <c r="R34" s="118"/>
      <c r="S34" s="118"/>
      <c r="T34" s="118"/>
      <c r="U34" s="118"/>
    </row>
    <row r="35" spans="1:21" s="10" customFormat="1" ht="18" customHeight="1" x14ac:dyDescent="0.25">
      <c r="A35" s="78" t="s">
        <v>128</v>
      </c>
      <c r="B35" s="80"/>
      <c r="C35" s="145"/>
      <c r="D35" s="99">
        <v>1500</v>
      </c>
      <c r="E35" s="100">
        <v>1500</v>
      </c>
      <c r="F35" s="173">
        <f t="shared" si="8"/>
        <v>0</v>
      </c>
      <c r="G35" s="100"/>
      <c r="H35" s="109">
        <f t="shared" si="10"/>
        <v>1500</v>
      </c>
      <c r="I35" s="161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</row>
    <row r="36" spans="1:21" s="10" customFormat="1" ht="18" customHeight="1" x14ac:dyDescent="0.25">
      <c r="A36" s="81" t="s">
        <v>164</v>
      </c>
      <c r="B36" s="79"/>
      <c r="C36" s="145"/>
      <c r="D36" s="99"/>
      <c r="E36" s="100">
        <v>3050</v>
      </c>
      <c r="F36" s="173">
        <f t="shared" ref="F36:F42" si="11">IF(E36&gt;0.001,IF(D36&gt;0.001,(E36-D36)/D36,1),"")</f>
        <v>1</v>
      </c>
      <c r="G36" s="100">
        <f t="shared" ref="G36:G43" si="12">SUM(J36:U36)</f>
        <v>84</v>
      </c>
      <c r="H36" s="109">
        <f t="shared" si="10"/>
        <v>-84</v>
      </c>
      <c r="I36" s="161"/>
      <c r="J36" s="118"/>
      <c r="K36" s="118">
        <v>84</v>
      </c>
      <c r="L36" s="118"/>
      <c r="M36" s="118"/>
      <c r="N36" s="118"/>
      <c r="O36" s="118"/>
      <c r="P36" s="118"/>
      <c r="Q36" s="118"/>
      <c r="R36" s="118"/>
      <c r="S36" s="118"/>
      <c r="T36" s="118"/>
      <c r="U36" s="118"/>
    </row>
    <row r="37" spans="1:21" s="10" customFormat="1" ht="18" customHeight="1" x14ac:dyDescent="0.25">
      <c r="A37" s="81" t="s">
        <v>209</v>
      </c>
      <c r="B37" s="79"/>
      <c r="C37" s="145"/>
      <c r="D37" s="99"/>
      <c r="E37" s="100"/>
      <c r="F37" s="173" t="str">
        <f t="shared" si="11"/>
        <v/>
      </c>
      <c r="G37" s="100">
        <f t="shared" si="12"/>
        <v>217.5</v>
      </c>
      <c r="H37" s="109">
        <f t="shared" si="10"/>
        <v>-217.5</v>
      </c>
      <c r="I37" s="161"/>
      <c r="J37" s="118"/>
      <c r="K37" s="118">
        <v>105</v>
      </c>
      <c r="L37" s="118"/>
      <c r="M37" s="118">
        <v>112.5</v>
      </c>
      <c r="N37" s="118"/>
      <c r="O37" s="118"/>
      <c r="P37" s="118"/>
      <c r="Q37" s="118"/>
      <c r="R37" s="118"/>
      <c r="S37" s="118"/>
      <c r="T37" s="118"/>
      <c r="U37" s="118"/>
    </row>
    <row r="38" spans="1:21" s="10" customFormat="1" ht="18" customHeight="1" x14ac:dyDescent="0.25">
      <c r="A38" s="81" t="s">
        <v>167</v>
      </c>
      <c r="B38" s="80"/>
      <c r="C38" s="145"/>
      <c r="D38" s="99"/>
      <c r="E38" s="100"/>
      <c r="F38" s="173" t="str">
        <f t="shared" si="11"/>
        <v/>
      </c>
      <c r="G38" s="100">
        <f t="shared" si="12"/>
        <v>101.25</v>
      </c>
      <c r="H38" s="109">
        <f t="shared" si="10"/>
        <v>-101.25</v>
      </c>
      <c r="I38" s="161"/>
      <c r="J38" s="118"/>
      <c r="K38" s="118"/>
      <c r="L38" s="118"/>
      <c r="M38" s="118">
        <v>101.25</v>
      </c>
      <c r="N38" s="118"/>
      <c r="O38" s="118"/>
      <c r="P38" s="118"/>
      <c r="Q38" s="118"/>
      <c r="R38" s="118"/>
      <c r="S38" s="118"/>
      <c r="T38" s="118"/>
      <c r="U38" s="118"/>
    </row>
    <row r="39" spans="1:21" s="10" customFormat="1" ht="18" customHeight="1" x14ac:dyDescent="0.25">
      <c r="A39" s="81" t="s">
        <v>207</v>
      </c>
      <c r="B39" s="79"/>
      <c r="C39" s="145"/>
      <c r="D39" s="99"/>
      <c r="E39" s="100"/>
      <c r="F39" s="173" t="str">
        <f t="shared" si="11"/>
        <v/>
      </c>
      <c r="G39" s="100">
        <f t="shared" si="12"/>
        <v>0</v>
      </c>
      <c r="H39" s="109">
        <f t="shared" si="10"/>
        <v>0</v>
      </c>
      <c r="I39" s="161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</row>
    <row r="40" spans="1:21" s="10" customFormat="1" ht="18" customHeight="1" x14ac:dyDescent="0.25">
      <c r="A40" s="81" t="s">
        <v>208</v>
      </c>
      <c r="B40" s="79"/>
      <c r="C40" s="145"/>
      <c r="D40" s="99"/>
      <c r="E40" s="100"/>
      <c r="F40" s="173" t="str">
        <f t="shared" si="11"/>
        <v/>
      </c>
      <c r="G40" s="100">
        <f t="shared" si="12"/>
        <v>90</v>
      </c>
      <c r="H40" s="109">
        <f t="shared" si="10"/>
        <v>-90</v>
      </c>
      <c r="I40" s="161"/>
      <c r="J40" s="118"/>
      <c r="K40" s="118"/>
      <c r="L40" s="118"/>
      <c r="M40" s="118">
        <v>90</v>
      </c>
      <c r="N40" s="118"/>
      <c r="O40" s="118"/>
      <c r="P40" s="118"/>
      <c r="Q40" s="118"/>
      <c r="R40" s="118"/>
      <c r="S40" s="118"/>
      <c r="T40" s="118"/>
      <c r="U40" s="118"/>
    </row>
    <row r="41" spans="1:21" s="10" customFormat="1" ht="18" customHeight="1" x14ac:dyDescent="0.25">
      <c r="A41" s="81" t="s">
        <v>233</v>
      </c>
      <c r="B41" s="79"/>
      <c r="C41" s="145"/>
      <c r="D41" s="99"/>
      <c r="E41" s="100"/>
      <c r="F41" s="173" t="str">
        <f t="shared" si="11"/>
        <v/>
      </c>
      <c r="G41" s="100">
        <f t="shared" si="12"/>
        <v>171</v>
      </c>
      <c r="H41" s="109">
        <f t="shared" si="10"/>
        <v>-171</v>
      </c>
      <c r="I41" s="161"/>
      <c r="J41" s="118"/>
      <c r="K41" s="118">
        <v>84</v>
      </c>
      <c r="L41" s="118"/>
      <c r="M41" s="118">
        <v>87</v>
      </c>
      <c r="N41" s="118"/>
      <c r="O41" s="118"/>
      <c r="P41" s="118"/>
      <c r="Q41" s="118"/>
      <c r="R41" s="118"/>
      <c r="S41" s="118"/>
      <c r="T41" s="118"/>
      <c r="U41" s="118"/>
    </row>
    <row r="42" spans="1:21" s="10" customFormat="1" ht="18" customHeight="1" x14ac:dyDescent="0.25">
      <c r="A42" s="81" t="s">
        <v>203</v>
      </c>
      <c r="B42" s="79"/>
      <c r="C42" s="145"/>
      <c r="D42" s="99"/>
      <c r="E42" s="100"/>
      <c r="F42" s="173" t="str">
        <f t="shared" si="11"/>
        <v/>
      </c>
      <c r="G42" s="100">
        <f t="shared" si="12"/>
        <v>0</v>
      </c>
      <c r="H42" s="109">
        <f t="shared" si="10"/>
        <v>0</v>
      </c>
      <c r="I42" s="161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</row>
    <row r="43" spans="1:21" s="10" customFormat="1" ht="18" customHeight="1" x14ac:dyDescent="0.25">
      <c r="A43" s="81" t="s">
        <v>230</v>
      </c>
      <c r="B43" s="80"/>
      <c r="C43" s="145"/>
      <c r="D43" s="99"/>
      <c r="E43" s="100"/>
      <c r="F43" s="173"/>
      <c r="G43" s="100">
        <f t="shared" si="12"/>
        <v>186</v>
      </c>
      <c r="H43" s="109">
        <f t="shared" si="10"/>
        <v>-186</v>
      </c>
      <c r="I43" s="161"/>
      <c r="J43" s="118"/>
      <c r="K43" s="118">
        <v>105</v>
      </c>
      <c r="L43" s="118"/>
      <c r="M43" s="118">
        <v>81</v>
      </c>
      <c r="N43" s="118"/>
      <c r="O43" s="118"/>
      <c r="P43" s="118"/>
      <c r="Q43" s="118"/>
      <c r="R43" s="118"/>
      <c r="S43" s="118"/>
      <c r="T43" s="118"/>
      <c r="U43" s="118"/>
    </row>
    <row r="44" spans="1:21" s="10" customFormat="1" ht="18" customHeight="1" x14ac:dyDescent="0.25">
      <c r="A44" s="81" t="s">
        <v>163</v>
      </c>
      <c r="B44" s="80"/>
      <c r="C44" s="145"/>
      <c r="D44" s="99"/>
      <c r="E44" s="100"/>
      <c r="F44" s="173" t="str">
        <f t="shared" ref="F44:F49" si="13">IF(E44&gt;0.001,IF(D44&gt;0.001,(E44-D44)/D44,1),"")</f>
        <v/>
      </c>
      <c r="G44" s="100">
        <f>SUM(J44:U44)</f>
        <v>0</v>
      </c>
      <c r="H44" s="109">
        <f t="shared" si="10"/>
        <v>0</v>
      </c>
      <c r="I44" s="16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</row>
    <row r="45" spans="1:21" s="10" customFormat="1" ht="18" customHeight="1" x14ac:dyDescent="0.25">
      <c r="A45" s="81" t="s">
        <v>168</v>
      </c>
      <c r="B45" s="79"/>
      <c r="C45" s="145"/>
      <c r="D45" s="99"/>
      <c r="E45" s="100"/>
      <c r="F45" s="173" t="str">
        <f t="shared" si="13"/>
        <v/>
      </c>
      <c r="G45" s="100">
        <f>SUM(J45:U45)</f>
        <v>0</v>
      </c>
      <c r="H45" s="109">
        <f t="shared" si="10"/>
        <v>0</v>
      </c>
      <c r="I45" s="161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</row>
    <row r="46" spans="1:21" s="10" customFormat="1" ht="18" customHeight="1" x14ac:dyDescent="0.25">
      <c r="A46" s="81" t="s">
        <v>165</v>
      </c>
      <c r="B46" s="79"/>
      <c r="C46" s="145"/>
      <c r="D46" s="99"/>
      <c r="E46" s="100"/>
      <c r="F46" s="173" t="str">
        <f t="shared" si="13"/>
        <v/>
      </c>
      <c r="G46" s="100">
        <f>SUM(J46:U46)</f>
        <v>0</v>
      </c>
      <c r="H46" s="109">
        <f t="shared" si="10"/>
        <v>0</v>
      </c>
      <c r="I46" s="161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</row>
    <row r="47" spans="1:21" s="10" customFormat="1" ht="18" customHeight="1" x14ac:dyDescent="0.25">
      <c r="A47" s="81" t="s">
        <v>166</v>
      </c>
      <c r="B47" s="79"/>
      <c r="C47" s="145"/>
      <c r="D47" s="99"/>
      <c r="E47" s="100"/>
      <c r="F47" s="173" t="str">
        <f t="shared" si="13"/>
        <v/>
      </c>
      <c r="G47" s="100">
        <f>SUM(J47:U47)</f>
        <v>165</v>
      </c>
      <c r="H47" s="109">
        <f t="shared" si="10"/>
        <v>-165</v>
      </c>
      <c r="I47" s="161"/>
      <c r="J47" s="118"/>
      <c r="K47" s="118">
        <v>84</v>
      </c>
      <c r="L47" s="118"/>
      <c r="M47" s="118">
        <v>81</v>
      </c>
      <c r="N47" s="118"/>
      <c r="O47" s="118"/>
      <c r="P47" s="118"/>
      <c r="Q47" s="118"/>
      <c r="R47" s="118"/>
      <c r="S47" s="118"/>
      <c r="T47" s="118"/>
      <c r="U47" s="118"/>
    </row>
    <row r="48" spans="1:21" s="10" customFormat="1" ht="18" customHeight="1" x14ac:dyDescent="0.25">
      <c r="A48" s="75" t="s">
        <v>111</v>
      </c>
      <c r="B48" s="76"/>
      <c r="C48" s="147"/>
      <c r="D48" s="96">
        <v>27000</v>
      </c>
      <c r="E48" s="97">
        <f>SUM(E31:E36)</f>
        <v>34100</v>
      </c>
      <c r="F48" s="173">
        <f t="shared" si="13"/>
        <v>0.26296296296296295</v>
      </c>
      <c r="G48" s="96">
        <f>SUM(G31:G34)</f>
        <v>13297.2</v>
      </c>
      <c r="H48" s="109">
        <f t="shared" si="10"/>
        <v>13702.8</v>
      </c>
      <c r="I48" s="163"/>
      <c r="J48" s="122">
        <f>SUM(J31:J47)</f>
        <v>1161.56</v>
      </c>
      <c r="K48" s="122">
        <f t="shared" ref="K48:U48" si="14">SUM(K31:K47)</f>
        <v>1487.61</v>
      </c>
      <c r="L48" s="122">
        <f t="shared" si="14"/>
        <v>1170.3699999999999</v>
      </c>
      <c r="M48" s="122">
        <f t="shared" si="14"/>
        <v>1695.1899999999998</v>
      </c>
      <c r="N48" s="122">
        <f t="shared" si="14"/>
        <v>1322.9199999999998</v>
      </c>
      <c r="O48" s="122">
        <f t="shared" si="14"/>
        <v>1599.1</v>
      </c>
      <c r="P48" s="122">
        <f t="shared" si="14"/>
        <v>3459.64</v>
      </c>
      <c r="Q48" s="122">
        <f t="shared" si="14"/>
        <v>1641.5599999999997</v>
      </c>
      <c r="R48" s="122">
        <f t="shared" si="14"/>
        <v>1259.25</v>
      </c>
      <c r="S48" s="122">
        <f t="shared" si="14"/>
        <v>0</v>
      </c>
      <c r="T48" s="122">
        <f t="shared" si="14"/>
        <v>0</v>
      </c>
      <c r="U48" s="122">
        <f t="shared" si="14"/>
        <v>0</v>
      </c>
    </row>
    <row r="49" spans="1:21" s="10" customFormat="1" ht="18" customHeight="1" x14ac:dyDescent="0.25">
      <c r="A49" s="44"/>
      <c r="B49" s="29"/>
      <c r="C49" s="148"/>
      <c r="D49" s="50"/>
      <c r="E49" s="50"/>
      <c r="F49" s="171" t="str">
        <f t="shared" si="13"/>
        <v/>
      </c>
      <c r="G49" s="50"/>
      <c r="H49" s="51"/>
      <c r="I49" s="30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21" s="19" customFormat="1" ht="18" customHeight="1" x14ac:dyDescent="0.25">
      <c r="A50" s="52" t="s">
        <v>114</v>
      </c>
      <c r="B50" s="53" t="s">
        <v>19</v>
      </c>
      <c r="C50" s="143"/>
      <c r="D50" s="91" t="s">
        <v>224</v>
      </c>
      <c r="E50" s="92" t="s">
        <v>239</v>
      </c>
      <c r="F50" s="178" t="s">
        <v>225</v>
      </c>
      <c r="G50" s="55" t="s">
        <v>231</v>
      </c>
      <c r="H50" s="108" t="s">
        <v>216</v>
      </c>
      <c r="I50" s="160"/>
      <c r="J50" s="117" t="s">
        <v>20</v>
      </c>
      <c r="K50" s="117" t="s">
        <v>21</v>
      </c>
      <c r="L50" s="117" t="s">
        <v>22</v>
      </c>
      <c r="M50" s="117" t="s">
        <v>23</v>
      </c>
      <c r="N50" s="117" t="s">
        <v>24</v>
      </c>
      <c r="O50" s="117" t="s">
        <v>25</v>
      </c>
      <c r="P50" s="117" t="s">
        <v>26</v>
      </c>
      <c r="Q50" s="117" t="s">
        <v>27</v>
      </c>
      <c r="R50" s="117" t="s">
        <v>28</v>
      </c>
      <c r="S50" s="117" t="s">
        <v>29</v>
      </c>
      <c r="T50" s="117" t="s">
        <v>30</v>
      </c>
      <c r="U50" s="117" t="s">
        <v>31</v>
      </c>
    </row>
    <row r="51" spans="1:21" s="10" customFormat="1" ht="18" customHeight="1" x14ac:dyDescent="0.25">
      <c r="A51" s="71" t="s">
        <v>115</v>
      </c>
      <c r="B51" s="72" t="s">
        <v>69</v>
      </c>
      <c r="C51" s="146" t="s">
        <v>213</v>
      </c>
      <c r="D51" s="95">
        <v>500</v>
      </c>
      <c r="E51" s="94">
        <v>1000</v>
      </c>
      <c r="F51" s="173">
        <f>IF(E51&gt;0.001,IF(D51&gt;0.001,(E51-D51)/D51,1),"")</f>
        <v>1</v>
      </c>
      <c r="G51" s="103">
        <f>SUM(J51:U51)</f>
        <v>478.79999999999995</v>
      </c>
      <c r="H51" s="109">
        <f>D51-G51</f>
        <v>21.200000000000045</v>
      </c>
      <c r="I51" s="162"/>
      <c r="J51" s="118">
        <v>33.770000000000003</v>
      </c>
      <c r="K51" s="118">
        <v>53.77</v>
      </c>
      <c r="L51" s="118">
        <v>53.77</v>
      </c>
      <c r="M51" s="118">
        <v>53.77</v>
      </c>
      <c r="N51" s="118">
        <v>53.77</v>
      </c>
      <c r="O51" s="118">
        <v>53.77</v>
      </c>
      <c r="P51" s="118">
        <v>68.64</v>
      </c>
      <c r="Q51" s="118">
        <v>53.77</v>
      </c>
      <c r="R51" s="118">
        <v>53.77</v>
      </c>
      <c r="S51" s="118"/>
      <c r="T51" s="118"/>
      <c r="U51" s="118"/>
    </row>
    <row r="52" spans="1:21" s="10" customFormat="1" ht="18" customHeight="1" x14ac:dyDescent="0.25">
      <c r="A52" s="71" t="s">
        <v>14</v>
      </c>
      <c r="B52" s="72" t="s">
        <v>69</v>
      </c>
      <c r="C52" s="145" t="s">
        <v>213</v>
      </c>
      <c r="D52" s="93">
        <v>3500</v>
      </c>
      <c r="E52" s="94">
        <v>4000</v>
      </c>
      <c r="F52" s="173">
        <f>IF(E52&gt;0.001,IF(D52&gt;0.001,(E52-D52)/D52,1),"")</f>
        <v>0.14285714285714285</v>
      </c>
      <c r="G52" s="103">
        <f>SUM(J52:U52)</f>
        <v>3053.08</v>
      </c>
      <c r="H52" s="109">
        <f>D52-G52</f>
        <v>446.92000000000007</v>
      </c>
      <c r="I52" s="161"/>
      <c r="J52" s="118">
        <v>221.34</v>
      </c>
      <c r="K52" s="118">
        <v>266.24</v>
      </c>
      <c r="L52" s="118">
        <v>290.22000000000003</v>
      </c>
      <c r="M52" s="118">
        <v>425.34</v>
      </c>
      <c r="N52" s="118">
        <v>315.5</v>
      </c>
      <c r="O52" s="118">
        <v>361.26</v>
      </c>
      <c r="P52" s="118">
        <v>484.64</v>
      </c>
      <c r="Q52" s="118">
        <v>368.28</v>
      </c>
      <c r="R52" s="118">
        <v>320.26</v>
      </c>
      <c r="S52" s="118"/>
      <c r="T52" s="118"/>
      <c r="U52" s="118"/>
    </row>
    <row r="53" spans="1:21" s="10" customFormat="1" ht="18" customHeight="1" x14ac:dyDescent="0.25">
      <c r="A53" s="75" t="s">
        <v>116</v>
      </c>
      <c r="B53" s="76"/>
      <c r="C53" s="147"/>
      <c r="D53" s="96">
        <v>4000</v>
      </c>
      <c r="E53" s="97">
        <f>SUM(E51:E52)</f>
        <v>5000</v>
      </c>
      <c r="F53" s="173">
        <f>IF(E53&gt;0.001,IF(D53&gt;0.001,(E53-D53)/D53,1),"")</f>
        <v>0.25</v>
      </c>
      <c r="G53" s="96">
        <f>SUM(G51:G52)</f>
        <v>3531.88</v>
      </c>
      <c r="H53" s="96">
        <f>D53-G53</f>
        <v>468.11999999999989</v>
      </c>
      <c r="I53" s="163"/>
      <c r="J53" s="122">
        <f>SUM(J51:J52)</f>
        <v>255.11</v>
      </c>
      <c r="K53" s="122">
        <f t="shared" ref="K53:U53" si="15">SUM(K51:K52)</f>
        <v>320.01</v>
      </c>
      <c r="L53" s="122">
        <f t="shared" si="15"/>
        <v>343.99</v>
      </c>
      <c r="M53" s="122">
        <f t="shared" si="15"/>
        <v>479.10999999999996</v>
      </c>
      <c r="N53" s="122">
        <f t="shared" si="15"/>
        <v>369.27</v>
      </c>
      <c r="O53" s="122">
        <f t="shared" si="15"/>
        <v>415.03</v>
      </c>
      <c r="P53" s="122">
        <f t="shared" si="15"/>
        <v>553.28</v>
      </c>
      <c r="Q53" s="122">
        <f t="shared" si="15"/>
        <v>422.04999999999995</v>
      </c>
      <c r="R53" s="122">
        <f t="shared" si="15"/>
        <v>374.03</v>
      </c>
      <c r="S53" s="122">
        <f t="shared" si="15"/>
        <v>0</v>
      </c>
      <c r="T53" s="122">
        <f t="shared" si="15"/>
        <v>0</v>
      </c>
      <c r="U53" s="122">
        <f t="shared" si="15"/>
        <v>0</v>
      </c>
    </row>
    <row r="54" spans="1:21" s="10" customFormat="1" ht="18" customHeight="1" x14ac:dyDescent="0.25">
      <c r="A54" s="44"/>
      <c r="B54" s="29"/>
      <c r="C54" s="148"/>
      <c r="D54" s="50"/>
      <c r="E54" s="45"/>
      <c r="F54" s="171" t="str">
        <f>IF(E54&gt;0.001,IF(D54&gt;0.001,(E54-D54)/D54,1),"")</f>
        <v/>
      </c>
      <c r="G54" s="45"/>
      <c r="H54" s="51"/>
      <c r="I54" s="30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s="19" customFormat="1" ht="18" customHeight="1" x14ac:dyDescent="0.25">
      <c r="A55" s="52" t="s">
        <v>16</v>
      </c>
      <c r="B55" s="53" t="s">
        <v>19</v>
      </c>
      <c r="C55" s="143"/>
      <c r="D55" s="91" t="s">
        <v>224</v>
      </c>
      <c r="E55" s="92" t="s">
        <v>239</v>
      </c>
      <c r="F55" s="178" t="s">
        <v>225</v>
      </c>
      <c r="G55" s="55" t="s">
        <v>231</v>
      </c>
      <c r="H55" s="108" t="s">
        <v>216</v>
      </c>
      <c r="I55" s="160"/>
      <c r="J55" s="117" t="s">
        <v>20</v>
      </c>
      <c r="K55" s="117" t="s">
        <v>21</v>
      </c>
      <c r="L55" s="117" t="s">
        <v>22</v>
      </c>
      <c r="M55" s="117" t="s">
        <v>23</v>
      </c>
      <c r="N55" s="117" t="s">
        <v>24</v>
      </c>
      <c r="O55" s="117" t="s">
        <v>25</v>
      </c>
      <c r="P55" s="117" t="s">
        <v>26</v>
      </c>
      <c r="Q55" s="117" t="s">
        <v>27</v>
      </c>
      <c r="R55" s="117" t="s">
        <v>28</v>
      </c>
      <c r="S55" s="117" t="s">
        <v>29</v>
      </c>
      <c r="T55" s="117" t="s">
        <v>30</v>
      </c>
      <c r="U55" s="117" t="s">
        <v>31</v>
      </c>
    </row>
    <row r="56" spans="1:21" s="10" customFormat="1" ht="18" customHeight="1" x14ac:dyDescent="0.25">
      <c r="A56" s="71" t="s">
        <v>103</v>
      </c>
      <c r="B56" s="72" t="s">
        <v>70</v>
      </c>
      <c r="C56" s="145" t="s">
        <v>213</v>
      </c>
      <c r="D56" s="93">
        <v>5000</v>
      </c>
      <c r="E56" s="94">
        <v>5000</v>
      </c>
      <c r="F56" s="173">
        <f>IF(E56&gt;0.001,IF(D56&gt;0.001,(E56-D56)/D56,1),"")</f>
        <v>0</v>
      </c>
      <c r="G56" s="103">
        <f>SUM(J56:U56)</f>
        <v>46</v>
      </c>
      <c r="H56" s="109">
        <f>D56-G56</f>
        <v>4954</v>
      </c>
      <c r="I56" s="161"/>
      <c r="J56" s="118"/>
      <c r="K56" s="118"/>
      <c r="L56" s="118"/>
      <c r="M56" s="118"/>
      <c r="N56" s="118"/>
      <c r="O56" s="118"/>
      <c r="P56" s="118">
        <v>46</v>
      </c>
      <c r="Q56" s="118"/>
      <c r="R56" s="118"/>
      <c r="S56" s="118"/>
      <c r="T56" s="118"/>
      <c r="U56" s="118"/>
    </row>
    <row r="57" spans="1:21" s="10" customFormat="1" ht="18" customHeight="1" x14ac:dyDescent="0.25">
      <c r="A57" s="75" t="s">
        <v>185</v>
      </c>
      <c r="B57" s="76"/>
      <c r="C57" s="147"/>
      <c r="D57" s="96">
        <v>5000</v>
      </c>
      <c r="E57" s="97">
        <f>SUM(E56)</f>
        <v>5000</v>
      </c>
      <c r="F57" s="173">
        <f>IF(E57&gt;0.001,IF(D57&gt;0.001,(E57-D57)/D57,1),"")</f>
        <v>0</v>
      </c>
      <c r="G57" s="96">
        <f>SUM(G56)</f>
        <v>46</v>
      </c>
      <c r="H57" s="96">
        <f>SUM(H56)</f>
        <v>4954</v>
      </c>
      <c r="I57" s="163"/>
      <c r="J57" s="122">
        <f>J56</f>
        <v>0</v>
      </c>
      <c r="K57" s="122">
        <f t="shared" ref="K57:U57" si="16">K56</f>
        <v>0</v>
      </c>
      <c r="L57" s="122">
        <f t="shared" si="16"/>
        <v>0</v>
      </c>
      <c r="M57" s="122">
        <f t="shared" si="16"/>
        <v>0</v>
      </c>
      <c r="N57" s="122">
        <f t="shared" si="16"/>
        <v>0</v>
      </c>
      <c r="O57" s="122">
        <f t="shared" si="16"/>
        <v>0</v>
      </c>
      <c r="P57" s="122">
        <f t="shared" si="16"/>
        <v>46</v>
      </c>
      <c r="Q57" s="122">
        <f t="shared" si="16"/>
        <v>0</v>
      </c>
      <c r="R57" s="122">
        <f t="shared" si="16"/>
        <v>0</v>
      </c>
      <c r="S57" s="122">
        <f t="shared" si="16"/>
        <v>0</v>
      </c>
      <c r="T57" s="122">
        <f t="shared" si="16"/>
        <v>0</v>
      </c>
      <c r="U57" s="122">
        <f t="shared" si="16"/>
        <v>0</v>
      </c>
    </row>
    <row r="58" spans="1:21" s="10" customFormat="1" ht="18" customHeight="1" x14ac:dyDescent="0.25">
      <c r="A58" s="44"/>
      <c r="B58" s="29"/>
      <c r="C58" s="145"/>
      <c r="D58" s="30"/>
      <c r="E58" s="45"/>
      <c r="F58" s="171" t="str">
        <f>IF(E58&gt;0.001,IF(D58&gt;0.001,(E58-D58)/D58,1),"")</f>
        <v/>
      </c>
      <c r="G58" s="45"/>
      <c r="H58" s="31"/>
      <c r="I58" s="3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s="19" customFormat="1" ht="18" customHeight="1" x14ac:dyDescent="0.25">
      <c r="A59" s="52" t="s">
        <v>18</v>
      </c>
      <c r="B59" s="53" t="s">
        <v>19</v>
      </c>
      <c r="C59" s="143"/>
      <c r="D59" s="91" t="s">
        <v>224</v>
      </c>
      <c r="E59" s="92" t="s">
        <v>239</v>
      </c>
      <c r="F59" s="178" t="s">
        <v>225</v>
      </c>
      <c r="G59" s="55" t="s">
        <v>231</v>
      </c>
      <c r="H59" s="108" t="s">
        <v>216</v>
      </c>
      <c r="I59" s="160"/>
      <c r="J59" s="117" t="s">
        <v>20</v>
      </c>
      <c r="K59" s="117" t="s">
        <v>21</v>
      </c>
      <c r="L59" s="117" t="s">
        <v>22</v>
      </c>
      <c r="M59" s="117" t="s">
        <v>23</v>
      </c>
      <c r="N59" s="117" t="s">
        <v>24</v>
      </c>
      <c r="O59" s="117" t="s">
        <v>25</v>
      </c>
      <c r="P59" s="117" t="s">
        <v>26</v>
      </c>
      <c r="Q59" s="117" t="s">
        <v>27</v>
      </c>
      <c r="R59" s="117" t="s">
        <v>28</v>
      </c>
      <c r="S59" s="117" t="s">
        <v>29</v>
      </c>
      <c r="T59" s="117" t="s">
        <v>30</v>
      </c>
      <c r="U59" s="117" t="s">
        <v>31</v>
      </c>
    </row>
    <row r="60" spans="1:21" s="10" customFormat="1" ht="18" customHeight="1" x14ac:dyDescent="0.25">
      <c r="A60" s="71" t="s">
        <v>135</v>
      </c>
      <c r="B60" s="72" t="s">
        <v>69</v>
      </c>
      <c r="C60" s="145" t="s">
        <v>213</v>
      </c>
      <c r="D60" s="101">
        <v>125</v>
      </c>
      <c r="E60" s="102">
        <v>125</v>
      </c>
      <c r="F60" s="173">
        <f t="shared" ref="F60:F65" si="17">IF(E60&gt;0.001,IF(D60&gt;0.001,(E60-D60)/D60,1),"")</f>
        <v>0</v>
      </c>
      <c r="G60" s="114">
        <f>SUM(J60:U60)</f>
        <v>0</v>
      </c>
      <c r="H60" s="109">
        <f>D60-G60</f>
        <v>125</v>
      </c>
      <c r="I60" s="164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</row>
    <row r="61" spans="1:21" s="10" customFormat="1" ht="18" customHeight="1" x14ac:dyDescent="0.25">
      <c r="A61" s="73" t="s">
        <v>108</v>
      </c>
      <c r="B61" s="72" t="s">
        <v>69</v>
      </c>
      <c r="C61" s="145" t="s">
        <v>213</v>
      </c>
      <c r="D61" s="103">
        <v>125</v>
      </c>
      <c r="E61" s="102">
        <v>125</v>
      </c>
      <c r="F61" s="173">
        <f t="shared" si="17"/>
        <v>0</v>
      </c>
      <c r="G61" s="114">
        <f>SUM(J61:U61)</f>
        <v>0</v>
      </c>
      <c r="H61" s="109">
        <f>D61-G61</f>
        <v>125</v>
      </c>
      <c r="I61" s="165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</row>
    <row r="62" spans="1:21" s="10" customFormat="1" ht="18" customHeight="1" x14ac:dyDescent="0.25">
      <c r="A62" s="73" t="s">
        <v>109</v>
      </c>
      <c r="B62" s="72" t="s">
        <v>69</v>
      </c>
      <c r="C62" s="145" t="s">
        <v>213</v>
      </c>
      <c r="D62" s="103">
        <v>125</v>
      </c>
      <c r="E62" s="102">
        <v>125</v>
      </c>
      <c r="F62" s="173">
        <f t="shared" si="17"/>
        <v>0</v>
      </c>
      <c r="G62" s="114">
        <f>SUM(J62:U62)</f>
        <v>0</v>
      </c>
      <c r="H62" s="109">
        <f>D62-G62</f>
        <v>125</v>
      </c>
      <c r="I62" s="165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</row>
    <row r="63" spans="1:21" s="10" customFormat="1" ht="18" customHeight="1" x14ac:dyDescent="0.25">
      <c r="A63" s="73" t="s">
        <v>110</v>
      </c>
      <c r="B63" s="72" t="s">
        <v>69</v>
      </c>
      <c r="C63" s="145" t="s">
        <v>213</v>
      </c>
      <c r="D63" s="103">
        <v>125</v>
      </c>
      <c r="E63" s="102">
        <v>125</v>
      </c>
      <c r="F63" s="173">
        <f t="shared" si="17"/>
        <v>0</v>
      </c>
      <c r="G63" s="114">
        <f>SUM(J63:U63)</f>
        <v>0</v>
      </c>
      <c r="H63" s="109">
        <f>D63-G63</f>
        <v>125</v>
      </c>
      <c r="I63" s="165"/>
      <c r="J63" s="118">
        <v>0</v>
      </c>
      <c r="K63" s="118"/>
      <c r="L63" s="118"/>
      <c r="M63" s="118"/>
      <c r="N63" s="118"/>
      <c r="O63" s="118"/>
      <c r="P63" s="118">
        <v>0</v>
      </c>
      <c r="Q63" s="118">
        <v>0</v>
      </c>
      <c r="R63" s="118">
        <v>0</v>
      </c>
      <c r="S63" s="118">
        <v>0</v>
      </c>
      <c r="T63" s="118">
        <v>0</v>
      </c>
      <c r="U63" s="118">
        <v>0</v>
      </c>
    </row>
    <row r="64" spans="1:21" s="10" customFormat="1" ht="18" customHeight="1" x14ac:dyDescent="0.25">
      <c r="A64" s="75" t="s">
        <v>113</v>
      </c>
      <c r="B64" s="76"/>
      <c r="C64" s="147"/>
      <c r="D64" s="96">
        <v>500</v>
      </c>
      <c r="E64" s="97">
        <f>SUM(E60:E63)</f>
        <v>500</v>
      </c>
      <c r="F64" s="173">
        <f t="shared" si="17"/>
        <v>0</v>
      </c>
      <c r="G64" s="96">
        <f>SUM(G60:G63)</f>
        <v>0</v>
      </c>
      <c r="H64" s="109">
        <f>D64-G64</f>
        <v>500</v>
      </c>
      <c r="I64" s="163"/>
      <c r="J64" s="122">
        <f t="shared" ref="J64:U64" si="18">SUM(J60:J63)</f>
        <v>0</v>
      </c>
      <c r="K64" s="122">
        <f t="shared" si="18"/>
        <v>0</v>
      </c>
      <c r="L64" s="122">
        <f t="shared" si="18"/>
        <v>0</v>
      </c>
      <c r="M64" s="122">
        <f t="shared" si="18"/>
        <v>0</v>
      </c>
      <c r="N64" s="122">
        <f t="shared" si="18"/>
        <v>0</v>
      </c>
      <c r="O64" s="122">
        <f t="shared" si="18"/>
        <v>0</v>
      </c>
      <c r="P64" s="122">
        <f t="shared" si="18"/>
        <v>0</v>
      </c>
      <c r="Q64" s="122">
        <f t="shared" si="18"/>
        <v>0</v>
      </c>
      <c r="R64" s="122">
        <f t="shared" si="18"/>
        <v>0</v>
      </c>
      <c r="S64" s="122">
        <f t="shared" si="18"/>
        <v>0</v>
      </c>
      <c r="T64" s="122">
        <f t="shared" si="18"/>
        <v>0</v>
      </c>
      <c r="U64" s="122">
        <f t="shared" si="18"/>
        <v>0</v>
      </c>
    </row>
    <row r="65" spans="1:21" s="10" customFormat="1" ht="18" customHeight="1" x14ac:dyDescent="0.25">
      <c r="A65" s="44"/>
      <c r="B65" s="29"/>
      <c r="C65" s="148"/>
      <c r="D65" s="50"/>
      <c r="E65" s="45"/>
      <c r="F65" s="171" t="str">
        <f t="shared" si="17"/>
        <v/>
      </c>
      <c r="G65" s="45"/>
      <c r="H65" s="51"/>
      <c r="I65" s="30"/>
      <c r="J65" s="46"/>
      <c r="K65" s="46"/>
      <c r="L65" s="46"/>
      <c r="M65" s="9"/>
      <c r="N65" s="9"/>
      <c r="O65" s="9"/>
      <c r="P65" s="9"/>
      <c r="Q65" s="9"/>
      <c r="R65" s="9"/>
      <c r="S65" s="9"/>
      <c r="T65" s="9"/>
      <c r="U65" s="9"/>
    </row>
    <row r="66" spans="1:21" s="19" customFormat="1" ht="18" customHeight="1" x14ac:dyDescent="0.25">
      <c r="A66" s="52" t="s">
        <v>73</v>
      </c>
      <c r="B66" s="53" t="s">
        <v>19</v>
      </c>
      <c r="C66" s="143"/>
      <c r="D66" s="91" t="s">
        <v>224</v>
      </c>
      <c r="E66" s="92" t="s">
        <v>239</v>
      </c>
      <c r="F66" s="178" t="s">
        <v>225</v>
      </c>
      <c r="G66" s="55" t="s">
        <v>231</v>
      </c>
      <c r="H66" s="108" t="s">
        <v>216</v>
      </c>
      <c r="I66" s="160"/>
      <c r="J66" s="117" t="s">
        <v>20</v>
      </c>
      <c r="K66" s="117" t="s">
        <v>21</v>
      </c>
      <c r="L66" s="117" t="s">
        <v>22</v>
      </c>
      <c r="M66" s="117" t="s">
        <v>23</v>
      </c>
      <c r="N66" s="117" t="s">
        <v>24</v>
      </c>
      <c r="O66" s="117" t="s">
        <v>25</v>
      </c>
      <c r="P66" s="117" t="s">
        <v>26</v>
      </c>
      <c r="Q66" s="117" t="s">
        <v>27</v>
      </c>
      <c r="R66" s="117" t="s">
        <v>28</v>
      </c>
      <c r="S66" s="117" t="s">
        <v>29</v>
      </c>
      <c r="T66" s="117" t="s">
        <v>30</v>
      </c>
      <c r="U66" s="117" t="s">
        <v>31</v>
      </c>
    </row>
    <row r="67" spans="1:21" s="21" customFormat="1" ht="18" customHeight="1" x14ac:dyDescent="0.25">
      <c r="A67" s="82" t="s">
        <v>186</v>
      </c>
      <c r="B67" s="83" t="s">
        <v>74</v>
      </c>
      <c r="C67" s="145" t="s">
        <v>213</v>
      </c>
      <c r="D67" s="93">
        <v>5000</v>
      </c>
      <c r="E67" s="94">
        <v>10000</v>
      </c>
      <c r="F67" s="173">
        <f>IF(E67&gt;0.001,IF(D67&gt;0.001,(E67-D67)/D67,1),"")</f>
        <v>1</v>
      </c>
      <c r="G67" s="103">
        <f>SUM(J67:U67)</f>
        <v>0</v>
      </c>
      <c r="H67" s="109">
        <v>10000</v>
      </c>
      <c r="I67" s="161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</row>
    <row r="68" spans="1:21" s="21" customFormat="1" ht="18" customHeight="1" x14ac:dyDescent="0.25">
      <c r="A68" s="82" t="s">
        <v>226</v>
      </c>
      <c r="B68" s="83"/>
      <c r="C68" s="145" t="s">
        <v>213</v>
      </c>
      <c r="D68" s="93">
        <v>1000</v>
      </c>
      <c r="E68" s="94">
        <v>500</v>
      </c>
      <c r="F68" s="173">
        <f>IF(E68&gt;0.001,IF(D68&gt;0.001,(E68-D68)/D68,1),"")</f>
        <v>-0.5</v>
      </c>
      <c r="G68" s="103">
        <f>SUM(J68:U68)</f>
        <v>0</v>
      </c>
      <c r="H68" s="109">
        <f>D68-G68</f>
        <v>1000</v>
      </c>
      <c r="I68" s="161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</row>
    <row r="69" spans="1:21" s="10" customFormat="1" ht="18" customHeight="1" x14ac:dyDescent="0.25">
      <c r="A69" s="71" t="s">
        <v>188</v>
      </c>
      <c r="B69" s="77" t="s">
        <v>78</v>
      </c>
      <c r="C69" s="145" t="s">
        <v>213</v>
      </c>
      <c r="D69" s="93">
        <v>7000</v>
      </c>
      <c r="E69" s="94">
        <v>57000</v>
      </c>
      <c r="F69" s="173">
        <f>IF(E69&gt;0.001,IF(D69&gt;0.001,(E69-D69)/D69,1),"")</f>
        <v>7.1428571428571432</v>
      </c>
      <c r="G69" s="103">
        <f>SUM(J69:U69)</f>
        <v>5549.99</v>
      </c>
      <c r="H69" s="109">
        <f>D69-G69</f>
        <v>1450.0100000000002</v>
      </c>
      <c r="I69" s="161"/>
      <c r="J69" s="118">
        <v>616.63</v>
      </c>
      <c r="K69" s="118">
        <v>616.66999999999996</v>
      </c>
      <c r="L69" s="118">
        <v>616.66999999999996</v>
      </c>
      <c r="M69" s="118">
        <v>616.66999999999996</v>
      </c>
      <c r="N69" s="118">
        <v>616.66999999999996</v>
      </c>
      <c r="O69" s="118">
        <v>616.66999999999996</v>
      </c>
      <c r="P69" s="118">
        <v>616.66999999999996</v>
      </c>
      <c r="Q69" s="118">
        <v>616.66999999999996</v>
      </c>
      <c r="R69" s="118">
        <v>616.66999999999996</v>
      </c>
      <c r="S69" s="118"/>
      <c r="T69" s="118"/>
      <c r="U69" s="118"/>
    </row>
    <row r="70" spans="1:21" s="10" customFormat="1" ht="18" customHeight="1" x14ac:dyDescent="0.25">
      <c r="A70" s="75" t="s">
        <v>187</v>
      </c>
      <c r="B70" s="76"/>
      <c r="C70" s="147"/>
      <c r="D70" s="96">
        <v>13000</v>
      </c>
      <c r="E70" s="97">
        <f>SUM(E67:E69)</f>
        <v>67500</v>
      </c>
      <c r="F70" s="173">
        <f>IF(E70&gt;0.001,IF(D70&gt;0.001,(E70-D70)/D70,1),"")</f>
        <v>4.1923076923076925</v>
      </c>
      <c r="G70" s="96">
        <f>SUM(G67:G69)</f>
        <v>5549.99</v>
      </c>
      <c r="H70" s="109">
        <f>D70-G70</f>
        <v>7450.01</v>
      </c>
      <c r="I70" s="163"/>
      <c r="J70" s="122">
        <f>SUM(J67:J69)</f>
        <v>616.63</v>
      </c>
      <c r="K70" s="122">
        <f t="shared" ref="K70:U70" si="19">SUM(K67:K69)</f>
        <v>616.66999999999996</v>
      </c>
      <c r="L70" s="122">
        <f t="shared" si="19"/>
        <v>616.66999999999996</v>
      </c>
      <c r="M70" s="122">
        <f t="shared" si="19"/>
        <v>616.66999999999996</v>
      </c>
      <c r="N70" s="122">
        <f t="shared" si="19"/>
        <v>616.66999999999996</v>
      </c>
      <c r="O70" s="122">
        <f t="shared" si="19"/>
        <v>616.66999999999996</v>
      </c>
      <c r="P70" s="122">
        <f t="shared" si="19"/>
        <v>616.66999999999996</v>
      </c>
      <c r="Q70" s="122">
        <f t="shared" si="19"/>
        <v>616.66999999999996</v>
      </c>
      <c r="R70" s="122">
        <f t="shared" si="19"/>
        <v>616.66999999999996</v>
      </c>
      <c r="S70" s="122">
        <f t="shared" si="19"/>
        <v>0</v>
      </c>
      <c r="T70" s="122">
        <f t="shared" si="19"/>
        <v>0</v>
      </c>
      <c r="U70" s="122">
        <f t="shared" si="19"/>
        <v>0</v>
      </c>
    </row>
    <row r="71" spans="1:21" s="10" customFormat="1" ht="18" customHeight="1" x14ac:dyDescent="0.25">
      <c r="A71" s="44"/>
      <c r="B71" s="29"/>
      <c r="C71" s="148"/>
      <c r="D71" s="50"/>
      <c r="E71" s="45"/>
      <c r="F71" s="171" t="str">
        <f>IF(E71&gt;0.001,IF(D71&gt;0.001,(E71-D71)/D71,1),"")</f>
        <v/>
      </c>
      <c r="G71" s="45"/>
      <c r="H71" s="51"/>
      <c r="I71" s="30"/>
      <c r="J71" s="46"/>
      <c r="K71" s="46"/>
      <c r="L71" s="46"/>
      <c r="M71" s="9"/>
      <c r="N71" s="9"/>
      <c r="O71" s="9"/>
      <c r="P71" s="9"/>
      <c r="Q71" s="9"/>
      <c r="R71" s="9"/>
      <c r="S71" s="9"/>
      <c r="T71" s="9"/>
      <c r="U71" s="9"/>
    </row>
    <row r="72" spans="1:21" s="19" customFormat="1" ht="18" customHeight="1" x14ac:dyDescent="0.25">
      <c r="A72" s="52" t="s">
        <v>75</v>
      </c>
      <c r="B72" s="53" t="s">
        <v>19</v>
      </c>
      <c r="C72" s="143"/>
      <c r="D72" s="91" t="s">
        <v>224</v>
      </c>
      <c r="E72" s="92" t="s">
        <v>239</v>
      </c>
      <c r="F72" s="178" t="s">
        <v>225</v>
      </c>
      <c r="G72" s="55" t="s">
        <v>231</v>
      </c>
      <c r="H72" s="108" t="s">
        <v>216</v>
      </c>
      <c r="I72" s="160"/>
      <c r="J72" s="117" t="s">
        <v>20</v>
      </c>
      <c r="K72" s="117" t="s">
        <v>21</v>
      </c>
      <c r="L72" s="117" t="s">
        <v>22</v>
      </c>
      <c r="M72" s="117" t="s">
        <v>23</v>
      </c>
      <c r="N72" s="117" t="s">
        <v>24</v>
      </c>
      <c r="O72" s="117" t="s">
        <v>25</v>
      </c>
      <c r="P72" s="117" t="s">
        <v>26</v>
      </c>
      <c r="Q72" s="117" t="s">
        <v>27</v>
      </c>
      <c r="R72" s="117" t="s">
        <v>28</v>
      </c>
      <c r="S72" s="117" t="s">
        <v>29</v>
      </c>
      <c r="T72" s="117" t="s">
        <v>30</v>
      </c>
      <c r="U72" s="117" t="s">
        <v>31</v>
      </c>
    </row>
    <row r="73" spans="1:21" s="10" customFormat="1" ht="18" customHeight="1" x14ac:dyDescent="0.25">
      <c r="A73" s="71" t="s">
        <v>105</v>
      </c>
      <c r="B73" s="77" t="s">
        <v>76</v>
      </c>
      <c r="C73" s="145" t="s">
        <v>213</v>
      </c>
      <c r="D73" s="93">
        <v>1000</v>
      </c>
      <c r="E73" s="94">
        <v>1000</v>
      </c>
      <c r="F73" s="173">
        <f t="shared" ref="F73:F85" si="20">IF(E73&gt;0.001,IF(D73&gt;0.001,(E73-D73)/D73,1),"")</f>
        <v>0</v>
      </c>
      <c r="G73" s="103">
        <f t="shared" ref="G73:G83" si="21">SUM(J73:U73)</f>
        <v>762.76</v>
      </c>
      <c r="H73" s="109">
        <f t="shared" ref="H73:H84" si="22">D73-G73</f>
        <v>237.24</v>
      </c>
      <c r="I73" s="161"/>
      <c r="J73" s="123"/>
      <c r="K73" s="123"/>
      <c r="L73" s="123"/>
      <c r="M73" s="123">
        <f>71.02+30.55</f>
        <v>101.57</v>
      </c>
      <c r="N73" s="123">
        <v>358.73</v>
      </c>
      <c r="O73" s="123"/>
      <c r="P73" s="123"/>
      <c r="Q73" s="123">
        <f>11.3+ 291.16</f>
        <v>302.46000000000004</v>
      </c>
      <c r="R73" s="123"/>
      <c r="S73" s="123"/>
      <c r="T73" s="123"/>
      <c r="U73" s="123"/>
    </row>
    <row r="74" spans="1:21" s="10" customFormat="1" ht="18" customHeight="1" x14ac:dyDescent="0.25">
      <c r="A74" s="71" t="s">
        <v>15</v>
      </c>
      <c r="B74" s="77"/>
      <c r="C74" s="145" t="s">
        <v>214</v>
      </c>
      <c r="D74" s="93">
        <v>2000</v>
      </c>
      <c r="E74" s="98">
        <f>SUM(E75:E76)</f>
        <v>2750</v>
      </c>
      <c r="F74" s="173">
        <f t="shared" si="20"/>
        <v>0.375</v>
      </c>
      <c r="G74" s="112">
        <f>SUM(G75:G76)</f>
        <v>1899.67</v>
      </c>
      <c r="H74" s="109">
        <f t="shared" si="22"/>
        <v>100.32999999999993</v>
      </c>
      <c r="I74" s="161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</row>
    <row r="75" spans="1:21" s="10" customFormat="1" ht="20.25" customHeight="1" x14ac:dyDescent="0.25">
      <c r="A75" s="71" t="s">
        <v>240</v>
      </c>
      <c r="B75" s="157" t="s">
        <v>76</v>
      </c>
      <c r="C75" s="145"/>
      <c r="D75" s="110">
        <v>1500</v>
      </c>
      <c r="E75" s="100">
        <v>2000</v>
      </c>
      <c r="F75" s="173">
        <f t="shared" si="20"/>
        <v>0.33333333333333331</v>
      </c>
      <c r="G75" s="100">
        <f t="shared" si="21"/>
        <v>1425.73</v>
      </c>
      <c r="H75" s="109">
        <f t="shared" si="22"/>
        <v>74.269999999999982</v>
      </c>
      <c r="I75" s="161"/>
      <c r="J75" s="123">
        <v>272.93</v>
      </c>
      <c r="K75" s="123">
        <v>296.17</v>
      </c>
      <c r="L75" s="123">
        <v>329.34</v>
      </c>
      <c r="M75" s="123">
        <v>144.77000000000001</v>
      </c>
      <c r="N75" s="123">
        <v>95.33</v>
      </c>
      <c r="O75" s="123">
        <v>58.43</v>
      </c>
      <c r="P75" s="123">
        <v>47.81</v>
      </c>
      <c r="Q75" s="123">
        <v>63.22</v>
      </c>
      <c r="R75" s="123">
        <v>117.73</v>
      </c>
      <c r="S75" s="123"/>
      <c r="T75" s="123"/>
      <c r="U75" s="123"/>
    </row>
    <row r="76" spans="1:21" s="10" customFormat="1" ht="18" customHeight="1" x14ac:dyDescent="0.25">
      <c r="A76" s="71" t="s">
        <v>190</v>
      </c>
      <c r="B76" s="157" t="s">
        <v>76</v>
      </c>
      <c r="C76" s="145"/>
      <c r="D76" s="110">
        <v>500</v>
      </c>
      <c r="E76" s="100">
        <v>750</v>
      </c>
      <c r="F76" s="173">
        <f t="shared" si="20"/>
        <v>0.5</v>
      </c>
      <c r="G76" s="100">
        <f t="shared" si="21"/>
        <v>473.94</v>
      </c>
      <c r="H76" s="109">
        <f t="shared" si="22"/>
        <v>26.060000000000002</v>
      </c>
      <c r="I76" s="161"/>
      <c r="J76" s="123">
        <v>52.66</v>
      </c>
      <c r="K76" s="123">
        <v>52.66</v>
      </c>
      <c r="L76" s="123">
        <v>52.66</v>
      </c>
      <c r="M76" s="123">
        <v>52.53</v>
      </c>
      <c r="N76" s="123">
        <v>52.69</v>
      </c>
      <c r="O76" s="123">
        <v>52.69</v>
      </c>
      <c r="P76" s="123">
        <v>52.63</v>
      </c>
      <c r="Q76" s="123">
        <v>52.79</v>
      </c>
      <c r="R76" s="123">
        <v>52.63</v>
      </c>
      <c r="S76" s="123"/>
      <c r="T76" s="123"/>
      <c r="U76" s="123"/>
    </row>
    <row r="77" spans="1:21" s="10" customFormat="1" ht="18" customHeight="1" x14ac:dyDescent="0.25">
      <c r="A77" s="71" t="s">
        <v>191</v>
      </c>
      <c r="B77" s="77" t="s">
        <v>76</v>
      </c>
      <c r="C77" s="145" t="s">
        <v>213</v>
      </c>
      <c r="D77" s="93">
        <v>936</v>
      </c>
      <c r="E77" s="94">
        <v>936</v>
      </c>
      <c r="F77" s="173">
        <f t="shared" si="20"/>
        <v>0</v>
      </c>
      <c r="G77" s="103">
        <f t="shared" si="21"/>
        <v>701.91</v>
      </c>
      <c r="H77" s="109">
        <f t="shared" si="22"/>
        <v>234.09000000000003</v>
      </c>
      <c r="I77" s="161"/>
      <c r="J77" s="123">
        <v>77.989999999999995</v>
      </c>
      <c r="K77" s="123">
        <v>77.989999999999995</v>
      </c>
      <c r="L77" s="123">
        <v>77.989999999999995</v>
      </c>
      <c r="M77" s="123">
        <v>77.989999999999995</v>
      </c>
      <c r="N77" s="123">
        <v>77.989999999999995</v>
      </c>
      <c r="O77" s="123">
        <v>77.989999999999995</v>
      </c>
      <c r="P77" s="123">
        <v>77.989999999999995</v>
      </c>
      <c r="Q77" s="123">
        <v>77.989999999999995</v>
      </c>
      <c r="R77" s="123">
        <v>77.989999999999995</v>
      </c>
      <c r="S77" s="123"/>
      <c r="T77" s="123"/>
      <c r="U77" s="123"/>
    </row>
    <row r="78" spans="1:21" s="10" customFormat="1" ht="18" customHeight="1" x14ac:dyDescent="0.25">
      <c r="A78" s="71" t="s">
        <v>161</v>
      </c>
      <c r="B78" s="77" t="s">
        <v>76</v>
      </c>
      <c r="C78" s="145" t="s">
        <v>213</v>
      </c>
      <c r="D78" s="93">
        <v>105.5</v>
      </c>
      <c r="E78" s="94">
        <v>105.5</v>
      </c>
      <c r="F78" s="173">
        <f t="shared" si="20"/>
        <v>0</v>
      </c>
      <c r="G78" s="103">
        <f t="shared" si="21"/>
        <v>0</v>
      </c>
      <c r="H78" s="109">
        <f t="shared" si="22"/>
        <v>105.5</v>
      </c>
      <c r="I78" s="161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</row>
    <row r="79" spans="1:21" s="10" customFormat="1" ht="18" customHeight="1" x14ac:dyDescent="0.25">
      <c r="A79" s="71" t="s">
        <v>122</v>
      </c>
      <c r="B79" s="77" t="s">
        <v>76</v>
      </c>
      <c r="C79" s="145" t="s">
        <v>213</v>
      </c>
      <c r="D79" s="93">
        <v>2000</v>
      </c>
      <c r="E79" s="94">
        <v>1000</v>
      </c>
      <c r="F79" s="173">
        <f t="shared" si="20"/>
        <v>-0.5</v>
      </c>
      <c r="G79" s="103">
        <f t="shared" si="21"/>
        <v>540</v>
      </c>
      <c r="H79" s="109">
        <f t="shared" si="22"/>
        <v>1460</v>
      </c>
      <c r="I79" s="161"/>
      <c r="J79" s="123"/>
      <c r="K79" s="123"/>
      <c r="L79" s="123"/>
      <c r="M79" s="123"/>
      <c r="N79" s="123"/>
      <c r="O79" s="123"/>
      <c r="P79" s="123">
        <v>540</v>
      </c>
      <c r="Q79" s="123"/>
      <c r="R79" s="123"/>
      <c r="S79" s="123"/>
      <c r="T79" s="123"/>
      <c r="U79" s="123"/>
    </row>
    <row r="80" spans="1:21" s="10" customFormat="1" ht="18" customHeight="1" x14ac:dyDescent="0.25">
      <c r="A80" s="71" t="s">
        <v>112</v>
      </c>
      <c r="B80" s="77"/>
      <c r="C80" s="145" t="s">
        <v>213</v>
      </c>
      <c r="D80" s="93"/>
      <c r="E80" s="94"/>
      <c r="F80" s="173" t="str">
        <f t="shared" si="20"/>
        <v/>
      </c>
      <c r="G80" s="103">
        <f t="shared" si="21"/>
        <v>4150</v>
      </c>
      <c r="H80" s="109">
        <f t="shared" si="22"/>
        <v>-4150</v>
      </c>
      <c r="I80" s="161"/>
      <c r="J80" s="118"/>
      <c r="K80" s="118"/>
      <c r="L80" s="118"/>
      <c r="M80" s="118"/>
      <c r="N80" s="118"/>
      <c r="O80" s="118"/>
      <c r="P80" s="118"/>
      <c r="Q80" s="118">
        <v>4150</v>
      </c>
      <c r="R80" s="118"/>
      <c r="S80" s="118"/>
      <c r="T80" s="118"/>
      <c r="U80" s="118"/>
    </row>
    <row r="81" spans="1:23" s="10" customFormat="1" ht="18" customHeight="1" x14ac:dyDescent="0.25">
      <c r="A81" s="82" t="s">
        <v>192</v>
      </c>
      <c r="B81" s="77"/>
      <c r="C81" s="145" t="s">
        <v>213</v>
      </c>
      <c r="D81" s="93">
        <v>250</v>
      </c>
      <c r="E81" s="94">
        <v>250</v>
      </c>
      <c r="F81" s="173">
        <f t="shared" si="20"/>
        <v>0</v>
      </c>
      <c r="G81" s="103">
        <f t="shared" si="21"/>
        <v>250</v>
      </c>
      <c r="H81" s="109">
        <f t="shared" si="22"/>
        <v>0</v>
      </c>
      <c r="I81" s="161"/>
      <c r="J81" s="118"/>
      <c r="K81" s="118"/>
      <c r="L81" s="118"/>
      <c r="M81" s="118"/>
      <c r="N81" s="118"/>
      <c r="O81" s="118"/>
      <c r="P81" s="118"/>
      <c r="Q81" s="118"/>
      <c r="R81" s="118">
        <v>250</v>
      </c>
      <c r="S81" s="118"/>
      <c r="T81" s="118"/>
      <c r="U81" s="118"/>
    </row>
    <row r="82" spans="1:23" s="10" customFormat="1" ht="18" customHeight="1" x14ac:dyDescent="0.25">
      <c r="A82" s="82" t="s">
        <v>193</v>
      </c>
      <c r="B82" s="77"/>
      <c r="C82" s="145" t="s">
        <v>213</v>
      </c>
      <c r="D82" s="93">
        <v>2050</v>
      </c>
      <c r="E82" s="94">
        <v>2500</v>
      </c>
      <c r="F82" s="173">
        <f t="shared" si="20"/>
        <v>0.21951219512195122</v>
      </c>
      <c r="G82" s="103">
        <f t="shared" si="21"/>
        <v>2183.1000000000004</v>
      </c>
      <c r="H82" s="109">
        <f t="shared" si="22"/>
        <v>-133.10000000000036</v>
      </c>
      <c r="I82" s="161"/>
      <c r="J82" s="118">
        <v>685.95</v>
      </c>
      <c r="K82" s="118"/>
      <c r="L82" s="118"/>
      <c r="M82" s="118"/>
      <c r="N82" s="118"/>
      <c r="O82" s="118"/>
      <c r="P82" s="118">
        <v>1497.15</v>
      </c>
      <c r="Q82" s="118"/>
      <c r="R82" s="118"/>
      <c r="S82" s="118"/>
      <c r="T82" s="118"/>
      <c r="U82" s="118"/>
    </row>
    <row r="83" spans="1:23" s="10" customFormat="1" ht="18" customHeight="1" x14ac:dyDescent="0.25">
      <c r="A83" s="82" t="s">
        <v>134</v>
      </c>
      <c r="B83" s="77"/>
      <c r="C83" s="145" t="s">
        <v>213</v>
      </c>
      <c r="D83" s="93">
        <v>500</v>
      </c>
      <c r="E83" s="94">
        <v>2500</v>
      </c>
      <c r="F83" s="173">
        <f t="shared" si="20"/>
        <v>4</v>
      </c>
      <c r="G83" s="103">
        <f t="shared" si="21"/>
        <v>1350</v>
      </c>
      <c r="H83" s="109">
        <f t="shared" si="22"/>
        <v>-850</v>
      </c>
      <c r="I83" s="161"/>
      <c r="J83" s="118">
        <v>450</v>
      </c>
      <c r="K83" s="118"/>
      <c r="L83" s="118"/>
      <c r="M83" s="118"/>
      <c r="N83" s="118"/>
      <c r="O83" s="118">
        <v>900</v>
      </c>
      <c r="P83" s="118"/>
      <c r="Q83" s="118"/>
      <c r="R83" s="118"/>
      <c r="S83" s="118"/>
      <c r="T83" s="118"/>
      <c r="U83" s="118"/>
    </row>
    <row r="84" spans="1:23" s="10" customFormat="1" ht="18" customHeight="1" x14ac:dyDescent="0.25">
      <c r="A84" s="75" t="s">
        <v>204</v>
      </c>
      <c r="B84" s="76"/>
      <c r="C84" s="147"/>
      <c r="D84" s="96">
        <v>8841.5</v>
      </c>
      <c r="E84" s="97">
        <f>SUM(SUM(E73:E74)+SUM(E77:E83))</f>
        <v>11041.5</v>
      </c>
      <c r="F84" s="173">
        <f t="shared" si="20"/>
        <v>0.24882655657976588</v>
      </c>
      <c r="G84" s="96">
        <f>SUM(SUM(G73:G74)+SUM(G77:G83))</f>
        <v>11837.44</v>
      </c>
      <c r="H84" s="109">
        <f t="shared" si="22"/>
        <v>-2995.9400000000005</v>
      </c>
      <c r="I84" s="163"/>
      <c r="J84" s="122">
        <f>SUM(J73:J83)</f>
        <v>1539.5300000000002</v>
      </c>
      <c r="K84" s="122">
        <f t="shared" ref="K84:U84" si="23">SUM(K73:K83)</f>
        <v>426.82000000000005</v>
      </c>
      <c r="L84" s="122">
        <f t="shared" si="23"/>
        <v>459.99</v>
      </c>
      <c r="M84" s="122">
        <f t="shared" si="23"/>
        <v>376.86</v>
      </c>
      <c r="N84" s="122">
        <f t="shared" si="23"/>
        <v>584.74</v>
      </c>
      <c r="O84" s="122">
        <f t="shared" si="23"/>
        <v>1089.1100000000001</v>
      </c>
      <c r="P84" s="122">
        <f t="shared" si="23"/>
        <v>2215.58</v>
      </c>
      <c r="Q84" s="122">
        <f t="shared" si="23"/>
        <v>4646.46</v>
      </c>
      <c r="R84" s="122">
        <f t="shared" si="23"/>
        <v>498.35</v>
      </c>
      <c r="S84" s="122">
        <f t="shared" si="23"/>
        <v>0</v>
      </c>
      <c r="T84" s="122">
        <f t="shared" si="23"/>
        <v>0</v>
      </c>
      <c r="U84" s="122">
        <f t="shared" si="23"/>
        <v>0</v>
      </c>
    </row>
    <row r="85" spans="1:23" s="10" customFormat="1" ht="18" customHeight="1" x14ac:dyDescent="0.25">
      <c r="A85" s="44"/>
      <c r="B85" s="29"/>
      <c r="C85" s="148"/>
      <c r="D85" s="50"/>
      <c r="E85" s="45"/>
      <c r="F85" s="171" t="str">
        <f t="shared" si="20"/>
        <v/>
      </c>
      <c r="G85" s="45"/>
      <c r="H85" s="51"/>
      <c r="I85" s="30"/>
      <c r="J85" s="46"/>
      <c r="K85" s="46"/>
      <c r="L85" s="46"/>
      <c r="M85" s="9"/>
      <c r="N85" s="9"/>
      <c r="O85" s="9"/>
      <c r="P85" s="9"/>
      <c r="Q85" s="9"/>
      <c r="R85" s="9"/>
      <c r="S85" s="9"/>
      <c r="T85" s="9"/>
      <c r="U85" s="9"/>
    </row>
    <row r="86" spans="1:23" s="19" customFormat="1" ht="18" customHeight="1" x14ac:dyDescent="0.25">
      <c r="A86" s="52" t="s">
        <v>71</v>
      </c>
      <c r="B86" s="53" t="s">
        <v>19</v>
      </c>
      <c r="C86" s="143"/>
      <c r="D86" s="91" t="s">
        <v>224</v>
      </c>
      <c r="E86" s="92" t="s">
        <v>239</v>
      </c>
      <c r="F86" s="178" t="s">
        <v>225</v>
      </c>
      <c r="G86" s="55" t="s">
        <v>231</v>
      </c>
      <c r="H86" s="108" t="s">
        <v>216</v>
      </c>
      <c r="I86" s="160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</row>
    <row r="87" spans="1:23" s="10" customFormat="1" ht="19.5" customHeight="1" x14ac:dyDescent="0.25">
      <c r="A87" s="71" t="s">
        <v>71</v>
      </c>
      <c r="B87" s="72" t="s">
        <v>72</v>
      </c>
      <c r="C87" s="145" t="s">
        <v>214</v>
      </c>
      <c r="D87" s="93">
        <v>2500</v>
      </c>
      <c r="E87" s="98">
        <f>SUM(E88:E92)</f>
        <v>1400</v>
      </c>
      <c r="F87" s="173">
        <f t="shared" ref="F87:F102" si="24">IF(E87&gt;0.001,IF(D87&gt;0.001,(E87-D87)/D87,1),"")</f>
        <v>-0.44</v>
      </c>
      <c r="G87" s="112">
        <f>SUM(G88:G92)</f>
        <v>967.42000000000007</v>
      </c>
      <c r="H87" s="113">
        <f t="shared" ref="H87:H101" si="25">D87-G87</f>
        <v>1532.58</v>
      </c>
      <c r="I87" s="161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</row>
    <row r="88" spans="1:23" s="10" customFormat="1" ht="18" customHeight="1" x14ac:dyDescent="0.25">
      <c r="A88" s="78" t="s">
        <v>232</v>
      </c>
      <c r="B88" s="80" t="s">
        <v>72</v>
      </c>
      <c r="C88" s="145"/>
      <c r="D88" s="99">
        <v>500</v>
      </c>
      <c r="E88" s="100">
        <v>500</v>
      </c>
      <c r="F88" s="173">
        <f t="shared" si="24"/>
        <v>0</v>
      </c>
      <c r="G88" s="100">
        <f t="shared" ref="G88:G100" si="26">SUM(J88:U88)</f>
        <v>450.35</v>
      </c>
      <c r="H88" s="113">
        <f t="shared" si="25"/>
        <v>49.649999999999977</v>
      </c>
      <c r="I88" s="161"/>
      <c r="J88" s="123">
        <v>15.81</v>
      </c>
      <c r="K88" s="123">
        <f>35.84+20.02</f>
        <v>55.86</v>
      </c>
      <c r="L88" s="123"/>
      <c r="M88" s="123">
        <v>256.68</v>
      </c>
      <c r="N88" s="123"/>
      <c r="O88" s="123"/>
      <c r="P88" s="123"/>
      <c r="Q88" s="123">
        <v>122</v>
      </c>
      <c r="R88" s="123"/>
      <c r="S88" s="123"/>
      <c r="T88" s="123"/>
      <c r="U88" s="123"/>
    </row>
    <row r="89" spans="1:23" s="10" customFormat="1" ht="18" customHeight="1" x14ac:dyDescent="0.25">
      <c r="A89" s="78" t="s">
        <v>196</v>
      </c>
      <c r="B89" s="80" t="s">
        <v>72</v>
      </c>
      <c r="C89" s="145"/>
      <c r="D89" s="99">
        <v>500</v>
      </c>
      <c r="E89" s="100">
        <v>500</v>
      </c>
      <c r="F89" s="173">
        <f t="shared" si="24"/>
        <v>0</v>
      </c>
      <c r="G89" s="100">
        <f t="shared" si="26"/>
        <v>241.78</v>
      </c>
      <c r="H89" s="113">
        <f t="shared" si="25"/>
        <v>258.22000000000003</v>
      </c>
      <c r="I89" s="161"/>
      <c r="J89" s="123">
        <f>84+1.01+5.92</f>
        <v>90.93</v>
      </c>
      <c r="K89" s="123">
        <v>4.8499999999999996</v>
      </c>
      <c r="L89" s="123">
        <v>73</v>
      </c>
      <c r="M89" s="123"/>
      <c r="N89" s="123">
        <v>73</v>
      </c>
      <c r="O89" s="123"/>
      <c r="P89" s="123"/>
      <c r="Q89" s="123"/>
      <c r="R89" s="123"/>
      <c r="S89" s="123"/>
      <c r="T89" s="123"/>
      <c r="U89" s="123"/>
      <c r="W89" s="20"/>
    </row>
    <row r="90" spans="1:23" s="10" customFormat="1" ht="18" customHeight="1" x14ac:dyDescent="0.25">
      <c r="A90" s="78" t="s">
        <v>197</v>
      </c>
      <c r="B90" s="80" t="s">
        <v>72</v>
      </c>
      <c r="C90" s="145"/>
      <c r="D90" s="99">
        <v>500</v>
      </c>
      <c r="E90" s="100">
        <v>200</v>
      </c>
      <c r="F90" s="173">
        <f t="shared" si="24"/>
        <v>-0.6</v>
      </c>
      <c r="G90" s="100">
        <f t="shared" si="26"/>
        <v>110.83999999999999</v>
      </c>
      <c r="H90" s="113">
        <f t="shared" si="25"/>
        <v>389.16</v>
      </c>
      <c r="I90" s="161"/>
      <c r="J90" s="123"/>
      <c r="K90" s="123"/>
      <c r="L90" s="123">
        <v>5.85</v>
      </c>
      <c r="M90" s="123">
        <f>44.28+50.33</f>
        <v>94.61</v>
      </c>
      <c r="N90" s="123"/>
      <c r="O90" s="123"/>
      <c r="P90" s="123">
        <v>10.38</v>
      </c>
      <c r="Q90" s="123"/>
      <c r="R90" s="123"/>
      <c r="S90" s="123"/>
      <c r="T90" s="123"/>
      <c r="U90" s="123"/>
    </row>
    <row r="91" spans="1:23" s="10" customFormat="1" ht="18" customHeight="1" x14ac:dyDescent="0.25">
      <c r="A91" s="78" t="s">
        <v>125</v>
      </c>
      <c r="B91" s="80" t="s">
        <v>72</v>
      </c>
      <c r="C91" s="145"/>
      <c r="D91" s="99">
        <v>500</v>
      </c>
      <c r="E91" s="100">
        <v>0</v>
      </c>
      <c r="F91" s="173" t="str">
        <f t="shared" si="24"/>
        <v/>
      </c>
      <c r="G91" s="100">
        <f t="shared" si="26"/>
        <v>0</v>
      </c>
      <c r="H91" s="113">
        <f t="shared" si="25"/>
        <v>500</v>
      </c>
      <c r="I91" s="161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</row>
    <row r="92" spans="1:23" s="10" customFormat="1" ht="18" customHeight="1" x14ac:dyDescent="0.25">
      <c r="A92" s="78" t="s">
        <v>195</v>
      </c>
      <c r="B92" s="80"/>
      <c r="C92" s="145"/>
      <c r="D92" s="99">
        <v>500</v>
      </c>
      <c r="E92" s="100">
        <v>200</v>
      </c>
      <c r="F92" s="173">
        <f t="shared" si="24"/>
        <v>-0.6</v>
      </c>
      <c r="G92" s="100">
        <f t="shared" si="26"/>
        <v>164.45</v>
      </c>
      <c r="H92" s="113">
        <f t="shared" si="25"/>
        <v>335.55</v>
      </c>
      <c r="I92" s="161"/>
      <c r="J92" s="123"/>
      <c r="K92" s="123"/>
      <c r="L92" s="123"/>
      <c r="M92" s="123"/>
      <c r="N92" s="123"/>
      <c r="O92" s="123"/>
      <c r="P92" s="123">
        <v>164.45</v>
      </c>
      <c r="Q92" s="123"/>
      <c r="R92" s="123"/>
      <c r="S92" s="123"/>
      <c r="T92" s="123"/>
      <c r="U92" s="123"/>
    </row>
    <row r="93" spans="1:23" s="10" customFormat="1" ht="18" customHeight="1" x14ac:dyDescent="0.25">
      <c r="A93" s="71" t="s">
        <v>205</v>
      </c>
      <c r="B93" s="72"/>
      <c r="C93" s="145" t="s">
        <v>214</v>
      </c>
      <c r="D93" s="93">
        <v>2582.9899999999998</v>
      </c>
      <c r="E93" s="98">
        <f>SUM(E94:E97)</f>
        <v>3200</v>
      </c>
      <c r="F93" s="173">
        <f t="shared" si="24"/>
        <v>0.2388743278138902</v>
      </c>
      <c r="G93" s="112">
        <f>SUM(G94:G97)</f>
        <v>1518.44</v>
      </c>
      <c r="H93" s="113">
        <f t="shared" si="25"/>
        <v>1064.5499999999997</v>
      </c>
      <c r="I93" s="161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</row>
    <row r="94" spans="1:23" s="10" customFormat="1" ht="18" customHeight="1" x14ac:dyDescent="0.25">
      <c r="A94" s="78" t="s">
        <v>198</v>
      </c>
      <c r="B94" s="79" t="s">
        <v>72</v>
      </c>
      <c r="C94" s="145"/>
      <c r="D94" s="99">
        <v>95.99</v>
      </c>
      <c r="E94" s="100">
        <v>100</v>
      </c>
      <c r="F94" s="173">
        <f t="shared" si="24"/>
        <v>4.1775184915095381E-2</v>
      </c>
      <c r="G94" s="100">
        <f t="shared" si="26"/>
        <v>95.99</v>
      </c>
      <c r="H94" s="113">
        <f t="shared" si="25"/>
        <v>0</v>
      </c>
      <c r="I94" s="161"/>
      <c r="J94" s="123"/>
      <c r="K94" s="123"/>
      <c r="L94" s="123"/>
      <c r="M94" s="123"/>
      <c r="N94" s="123">
        <v>95.99</v>
      </c>
      <c r="O94" s="123"/>
      <c r="P94" s="123"/>
      <c r="Q94" s="123"/>
      <c r="R94" s="123"/>
      <c r="S94" s="123"/>
      <c r="T94" s="123"/>
      <c r="U94" s="123"/>
    </row>
    <row r="95" spans="1:23" s="10" customFormat="1" ht="18" customHeight="1" x14ac:dyDescent="0.25">
      <c r="A95" s="78" t="s">
        <v>199</v>
      </c>
      <c r="B95" s="79" t="s">
        <v>72</v>
      </c>
      <c r="C95" s="145"/>
      <c r="D95" s="99">
        <v>800</v>
      </c>
      <c r="E95" s="100">
        <v>800</v>
      </c>
      <c r="F95" s="173">
        <f t="shared" si="24"/>
        <v>0</v>
      </c>
      <c r="G95" s="100">
        <f t="shared" si="26"/>
        <v>617.45000000000005</v>
      </c>
      <c r="H95" s="113">
        <f t="shared" si="25"/>
        <v>182.54999999999995</v>
      </c>
      <c r="I95" s="161"/>
      <c r="J95" s="123">
        <v>97</v>
      </c>
      <c r="K95" s="123">
        <v>157</v>
      </c>
      <c r="L95" s="123">
        <v>37</v>
      </c>
      <c r="M95" s="123">
        <v>37</v>
      </c>
      <c r="N95" s="123">
        <f>52.75+130</f>
        <v>182.75</v>
      </c>
      <c r="O95" s="123"/>
      <c r="P95" s="123"/>
      <c r="Q95" s="123">
        <v>53.35</v>
      </c>
      <c r="R95" s="123">
        <v>53.35</v>
      </c>
      <c r="S95" s="123"/>
      <c r="T95" s="123"/>
      <c r="U95" s="123"/>
    </row>
    <row r="96" spans="1:23" s="10" customFormat="1" ht="18" customHeight="1" x14ac:dyDescent="0.25">
      <c r="A96" s="78" t="s">
        <v>200</v>
      </c>
      <c r="B96" s="79" t="s">
        <v>72</v>
      </c>
      <c r="C96" s="145"/>
      <c r="D96" s="99">
        <v>920</v>
      </c>
      <c r="E96" s="100">
        <v>1300</v>
      </c>
      <c r="F96" s="173">
        <f t="shared" si="24"/>
        <v>0.41304347826086957</v>
      </c>
      <c r="G96" s="100">
        <f t="shared" si="26"/>
        <v>0</v>
      </c>
      <c r="H96" s="113">
        <f t="shared" si="25"/>
        <v>920</v>
      </c>
      <c r="I96" s="161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</row>
    <row r="97" spans="1:21" s="10" customFormat="1" ht="18" customHeight="1" x14ac:dyDescent="0.25">
      <c r="A97" s="84" t="s">
        <v>132</v>
      </c>
      <c r="B97" s="79" t="s">
        <v>72</v>
      </c>
      <c r="C97" s="145"/>
      <c r="D97" s="99">
        <v>767</v>
      </c>
      <c r="E97" s="100">
        <v>1000</v>
      </c>
      <c r="F97" s="173">
        <f t="shared" si="24"/>
        <v>0.30378096479791394</v>
      </c>
      <c r="G97" s="100">
        <f t="shared" si="26"/>
        <v>805</v>
      </c>
      <c r="H97" s="113">
        <f t="shared" si="25"/>
        <v>-38</v>
      </c>
      <c r="I97" s="161"/>
      <c r="J97" s="123"/>
      <c r="K97" s="123"/>
      <c r="L97" s="123"/>
      <c r="M97" s="123"/>
      <c r="N97" s="123"/>
      <c r="O97" s="123"/>
      <c r="P97" s="123"/>
      <c r="Q97" s="123"/>
      <c r="R97" s="123">
        <v>805</v>
      </c>
      <c r="S97" s="123"/>
      <c r="T97" s="123"/>
      <c r="U97" s="123"/>
    </row>
    <row r="98" spans="1:21" s="10" customFormat="1" ht="18" customHeight="1" x14ac:dyDescent="0.25">
      <c r="A98" s="84" t="s">
        <v>241</v>
      </c>
      <c r="B98" s="79"/>
      <c r="C98" s="145"/>
      <c r="D98" s="99"/>
      <c r="E98" s="100"/>
      <c r="F98" s="173"/>
      <c r="G98" s="100"/>
      <c r="H98" s="113"/>
      <c r="I98" s="161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</row>
    <row r="99" spans="1:21" s="10" customFormat="1" ht="18" customHeight="1" x14ac:dyDescent="0.25">
      <c r="A99" s="85" t="s">
        <v>201</v>
      </c>
      <c r="B99" s="86" t="s">
        <v>77</v>
      </c>
      <c r="C99" s="145" t="s">
        <v>213</v>
      </c>
      <c r="D99" s="93">
        <v>8000</v>
      </c>
      <c r="E99" s="94">
        <v>8000</v>
      </c>
      <c r="F99" s="173">
        <f t="shared" si="24"/>
        <v>0</v>
      </c>
      <c r="G99" s="103">
        <f t="shared" si="26"/>
        <v>7164</v>
      </c>
      <c r="H99" s="113">
        <f t="shared" si="25"/>
        <v>836</v>
      </c>
      <c r="I99" s="161"/>
      <c r="J99" s="123"/>
      <c r="K99" s="123"/>
      <c r="L99" s="123">
        <v>741</v>
      </c>
      <c r="M99" s="123">
        <v>6423</v>
      </c>
      <c r="N99" s="123"/>
      <c r="O99" s="123"/>
      <c r="P99" s="123"/>
      <c r="Q99" s="123"/>
      <c r="R99" s="123"/>
      <c r="S99" s="123"/>
      <c r="T99" s="123"/>
      <c r="U99" s="123"/>
    </row>
    <row r="100" spans="1:21" s="10" customFormat="1" ht="18" customHeight="1" x14ac:dyDescent="0.25">
      <c r="A100" s="71" t="s">
        <v>6</v>
      </c>
      <c r="B100" s="77" t="s">
        <v>74</v>
      </c>
      <c r="C100" s="145" t="s">
        <v>213</v>
      </c>
      <c r="D100" s="93">
        <v>0</v>
      </c>
      <c r="E100" s="94">
        <v>0</v>
      </c>
      <c r="F100" s="173" t="str">
        <f t="shared" si="24"/>
        <v/>
      </c>
      <c r="G100" s="103">
        <f t="shared" si="26"/>
        <v>0</v>
      </c>
      <c r="H100" s="113">
        <f t="shared" si="25"/>
        <v>0</v>
      </c>
      <c r="I100" s="161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21" s="10" customFormat="1" ht="18" customHeight="1" x14ac:dyDescent="0.25">
      <c r="A101" s="75" t="s">
        <v>194</v>
      </c>
      <c r="B101" s="76"/>
      <c r="C101" s="147"/>
      <c r="D101" s="96">
        <v>13082.99</v>
      </c>
      <c r="E101" s="97">
        <f>E87+E93+E99+E100</f>
        <v>12600</v>
      </c>
      <c r="F101" s="173">
        <f t="shared" si="24"/>
        <v>-3.691740190889084E-2</v>
      </c>
      <c r="G101" s="96">
        <f>G87+G93+G99+G100</f>
        <v>9649.86</v>
      </c>
      <c r="H101" s="113">
        <f t="shared" si="25"/>
        <v>3433.1299999999992</v>
      </c>
      <c r="I101" s="163"/>
      <c r="J101" s="122">
        <f>SUM(J88:J100)</f>
        <v>203.74</v>
      </c>
      <c r="K101" s="122">
        <f t="shared" ref="K101:U101" si="27">SUM(K88:K100)</f>
        <v>217.71</v>
      </c>
      <c r="L101" s="122">
        <f t="shared" si="27"/>
        <v>856.85</v>
      </c>
      <c r="M101" s="122">
        <f t="shared" si="27"/>
        <v>6811.29</v>
      </c>
      <c r="N101" s="122">
        <f t="shared" si="27"/>
        <v>351.74</v>
      </c>
      <c r="O101" s="122">
        <f t="shared" si="27"/>
        <v>0</v>
      </c>
      <c r="P101" s="122">
        <f t="shared" si="27"/>
        <v>174.82999999999998</v>
      </c>
      <c r="Q101" s="122">
        <f t="shared" si="27"/>
        <v>175.35</v>
      </c>
      <c r="R101" s="122">
        <f t="shared" si="27"/>
        <v>858.35</v>
      </c>
      <c r="S101" s="122">
        <f t="shared" si="27"/>
        <v>0</v>
      </c>
      <c r="T101" s="122">
        <f t="shared" si="27"/>
        <v>0</v>
      </c>
      <c r="U101" s="122">
        <f t="shared" si="27"/>
        <v>0</v>
      </c>
    </row>
    <row r="102" spans="1:21" s="10" customFormat="1" ht="18" customHeight="1" x14ac:dyDescent="0.25">
      <c r="A102" s="44"/>
      <c r="B102" s="48"/>
      <c r="C102" s="145"/>
      <c r="D102" s="30"/>
      <c r="E102" s="45"/>
      <c r="F102" s="171" t="str">
        <f t="shared" si="24"/>
        <v/>
      </c>
      <c r="G102" s="45"/>
      <c r="H102" s="31"/>
      <c r="I102" s="30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s="19" customFormat="1" ht="18" customHeight="1" x14ac:dyDescent="0.25">
      <c r="A103" s="52" t="s">
        <v>17</v>
      </c>
      <c r="B103" s="53" t="s">
        <v>19</v>
      </c>
      <c r="C103" s="143"/>
      <c r="D103" s="91" t="s">
        <v>224</v>
      </c>
      <c r="E103" s="92" t="s">
        <v>239</v>
      </c>
      <c r="F103" s="178" t="s">
        <v>225</v>
      </c>
      <c r="G103" s="55" t="s">
        <v>231</v>
      </c>
      <c r="H103" s="108" t="s">
        <v>216</v>
      </c>
      <c r="I103" s="160"/>
      <c r="J103" s="117" t="s">
        <v>20</v>
      </c>
      <c r="K103" s="117" t="s">
        <v>21</v>
      </c>
      <c r="L103" s="117" t="s">
        <v>22</v>
      </c>
      <c r="M103" s="117" t="s">
        <v>23</v>
      </c>
      <c r="N103" s="117" t="s">
        <v>24</v>
      </c>
      <c r="O103" s="117" t="s">
        <v>25</v>
      </c>
      <c r="P103" s="117" t="s">
        <v>26</v>
      </c>
      <c r="Q103" s="117" t="s">
        <v>27</v>
      </c>
      <c r="R103" s="117" t="s">
        <v>28</v>
      </c>
      <c r="S103" s="117" t="s">
        <v>29</v>
      </c>
      <c r="T103" s="117" t="s">
        <v>30</v>
      </c>
      <c r="U103" s="117" t="s">
        <v>31</v>
      </c>
    </row>
    <row r="104" spans="1:21" s="10" customFormat="1" ht="18" customHeight="1" x14ac:dyDescent="0.25">
      <c r="A104" s="71" t="s">
        <v>97</v>
      </c>
      <c r="B104" s="72" t="s">
        <v>79</v>
      </c>
      <c r="C104" s="145" t="s">
        <v>213</v>
      </c>
      <c r="D104" s="93">
        <v>40375</v>
      </c>
      <c r="E104" s="94">
        <v>42000</v>
      </c>
      <c r="F104" s="173">
        <f t="shared" ref="F104:F110" si="28">IF(E104&gt;0.001,IF(D104&gt;0.001,(E104-D104)/D104,1),"")</f>
        <v>4.0247678018575851E-2</v>
      </c>
      <c r="G104" s="103">
        <f>SUM(J104:U104)</f>
        <v>100385.52</v>
      </c>
      <c r="H104" s="109">
        <f t="shared" ref="H104:H109" si="29">D104-G104</f>
        <v>-60010.520000000004</v>
      </c>
      <c r="I104" s="161"/>
      <c r="J104" s="123"/>
      <c r="K104" s="123">
        <f>53975+20187.5</f>
        <v>74162.5</v>
      </c>
      <c r="L104" s="123"/>
      <c r="M104" s="123"/>
      <c r="N104" s="123"/>
      <c r="O104" s="123"/>
      <c r="P104" s="123">
        <v>6035.52</v>
      </c>
      <c r="Q104" s="123"/>
      <c r="R104" s="123">
        <v>20187.5</v>
      </c>
      <c r="S104" s="123"/>
      <c r="T104" s="123"/>
      <c r="U104" s="123">
        <f t="shared" ref="U104:U108" si="30">SUM(V104:AG104)</f>
        <v>0</v>
      </c>
    </row>
    <row r="105" spans="1:21" s="10" customFormat="1" ht="18" customHeight="1" x14ac:dyDescent="0.25">
      <c r="A105" s="71" t="s">
        <v>98</v>
      </c>
      <c r="B105" s="72" t="s">
        <v>79</v>
      </c>
      <c r="C105" s="145" t="s">
        <v>213</v>
      </c>
      <c r="D105" s="93">
        <v>9694.9599999999991</v>
      </c>
      <c r="E105" s="94">
        <v>11000</v>
      </c>
      <c r="F105" s="173">
        <f t="shared" si="28"/>
        <v>0.13461014795316339</v>
      </c>
      <c r="G105" s="103">
        <f>SUM(J105:U105)</f>
        <v>12395.480000000001</v>
      </c>
      <c r="H105" s="109">
        <f t="shared" si="29"/>
        <v>-2700.5200000000023</v>
      </c>
      <c r="I105" s="161"/>
      <c r="J105" s="123"/>
      <c r="K105" s="123"/>
      <c r="L105" s="123"/>
      <c r="M105" s="123"/>
      <c r="N105" s="123"/>
      <c r="O105" s="123"/>
      <c r="P105" s="123">
        <f>2011.78+10383.7</f>
        <v>12395.480000000001</v>
      </c>
      <c r="Q105" s="123"/>
      <c r="R105" s="123"/>
      <c r="S105" s="123"/>
      <c r="T105" s="123"/>
      <c r="U105" s="123">
        <f t="shared" si="30"/>
        <v>0</v>
      </c>
    </row>
    <row r="106" spans="1:21" s="10" customFormat="1" ht="18" customHeight="1" x14ac:dyDescent="0.25">
      <c r="A106" s="71" t="s">
        <v>99</v>
      </c>
      <c r="B106" s="72" t="s">
        <v>79</v>
      </c>
      <c r="C106" s="145" t="s">
        <v>213</v>
      </c>
      <c r="D106" s="93">
        <v>8116.4</v>
      </c>
      <c r="E106" s="94">
        <v>8500</v>
      </c>
      <c r="F106" s="173">
        <f t="shared" si="28"/>
        <v>4.7262333054063424E-2</v>
      </c>
      <c r="G106" s="103">
        <f>SUM(J106:U106)</f>
        <v>9125.92</v>
      </c>
      <c r="H106" s="109">
        <f t="shared" si="29"/>
        <v>-1009.5200000000004</v>
      </c>
      <c r="I106" s="161"/>
      <c r="J106" s="123"/>
      <c r="K106" s="123"/>
      <c r="L106" s="123"/>
      <c r="M106" s="123"/>
      <c r="N106" s="123"/>
      <c r="O106" s="123">
        <v>8120</v>
      </c>
      <c r="P106" s="123">
        <v>1005.92</v>
      </c>
      <c r="Q106" s="123"/>
      <c r="R106" s="123"/>
      <c r="S106" s="123"/>
      <c r="T106" s="123"/>
      <c r="U106" s="123">
        <f t="shared" si="30"/>
        <v>0</v>
      </c>
    </row>
    <row r="107" spans="1:21" s="10" customFormat="1" ht="18" customHeight="1" x14ac:dyDescent="0.25">
      <c r="A107" s="71" t="s">
        <v>0</v>
      </c>
      <c r="B107" s="72" t="s">
        <v>80</v>
      </c>
      <c r="C107" s="145" t="s">
        <v>213</v>
      </c>
      <c r="D107" s="93">
        <v>1462</v>
      </c>
      <c r="E107" s="94">
        <v>1800</v>
      </c>
      <c r="F107" s="173">
        <f t="shared" si="28"/>
        <v>0.23119015047879618</v>
      </c>
      <c r="G107" s="103">
        <f>SUM(J107:U107)</f>
        <v>1680</v>
      </c>
      <c r="H107" s="109">
        <f t="shared" si="29"/>
        <v>-218</v>
      </c>
      <c r="I107" s="161"/>
      <c r="J107" s="123"/>
      <c r="K107" s="123"/>
      <c r="L107" s="123"/>
      <c r="M107" s="123"/>
      <c r="N107" s="123"/>
      <c r="O107" s="123"/>
      <c r="P107" s="123"/>
      <c r="Q107" s="123"/>
      <c r="R107" s="123">
        <v>1680</v>
      </c>
      <c r="S107" s="123"/>
      <c r="T107" s="123"/>
      <c r="U107" s="123">
        <f t="shared" si="30"/>
        <v>0</v>
      </c>
    </row>
    <row r="108" spans="1:21" s="10" customFormat="1" ht="18" customHeight="1" x14ac:dyDescent="0.25">
      <c r="A108" s="87" t="s">
        <v>81</v>
      </c>
      <c r="B108" s="72"/>
      <c r="C108" s="145" t="s">
        <v>213</v>
      </c>
      <c r="D108" s="93">
        <v>0</v>
      </c>
      <c r="E108" s="94">
        <v>0</v>
      </c>
      <c r="F108" s="173" t="str">
        <f t="shared" si="28"/>
        <v/>
      </c>
      <c r="G108" s="103">
        <f>SUM(J108:U108)</f>
        <v>358.73</v>
      </c>
      <c r="H108" s="109">
        <f t="shared" si="29"/>
        <v>-358.73</v>
      </c>
      <c r="I108" s="161"/>
      <c r="J108" s="123"/>
      <c r="K108" s="123"/>
      <c r="L108" s="123"/>
      <c r="M108" s="123">
        <v>358.73</v>
      </c>
      <c r="N108" s="123"/>
      <c r="O108" s="123"/>
      <c r="P108" s="123"/>
      <c r="Q108" s="123"/>
      <c r="R108" s="123"/>
      <c r="S108" s="123"/>
      <c r="T108" s="123"/>
      <c r="U108" s="123">
        <f t="shared" si="30"/>
        <v>0</v>
      </c>
    </row>
    <row r="109" spans="1:21" s="10" customFormat="1" ht="18" customHeight="1" x14ac:dyDescent="0.25">
      <c r="A109" s="75" t="s">
        <v>82</v>
      </c>
      <c r="B109" s="76"/>
      <c r="C109" s="147"/>
      <c r="D109" s="96">
        <v>59648.36</v>
      </c>
      <c r="E109" s="97">
        <f>SUM(E104:E108)</f>
        <v>63300</v>
      </c>
      <c r="F109" s="173">
        <f t="shared" si="28"/>
        <v>6.1219453477010924E-2</v>
      </c>
      <c r="G109" s="96">
        <f>SUM(G104:G108)</f>
        <v>123945.65</v>
      </c>
      <c r="H109" s="109">
        <f t="shared" si="29"/>
        <v>-64297.289999999994</v>
      </c>
      <c r="I109" s="163"/>
      <c r="J109" s="122">
        <f t="shared" ref="J109:U109" si="31">SUM(J104:J108)</f>
        <v>0</v>
      </c>
      <c r="K109" s="122">
        <f t="shared" si="31"/>
        <v>74162.5</v>
      </c>
      <c r="L109" s="122">
        <f t="shared" si="31"/>
        <v>0</v>
      </c>
      <c r="M109" s="122">
        <f t="shared" si="31"/>
        <v>358.73</v>
      </c>
      <c r="N109" s="122">
        <f t="shared" si="31"/>
        <v>0</v>
      </c>
      <c r="O109" s="122">
        <f t="shared" si="31"/>
        <v>8120</v>
      </c>
      <c r="P109" s="122">
        <f t="shared" si="31"/>
        <v>19436.919999999998</v>
      </c>
      <c r="Q109" s="122">
        <f t="shared" si="31"/>
        <v>0</v>
      </c>
      <c r="R109" s="122">
        <f t="shared" si="31"/>
        <v>21867.5</v>
      </c>
      <c r="S109" s="122">
        <f t="shared" si="31"/>
        <v>0</v>
      </c>
      <c r="T109" s="122">
        <f t="shared" si="31"/>
        <v>0</v>
      </c>
      <c r="U109" s="122">
        <f t="shared" si="31"/>
        <v>0</v>
      </c>
    </row>
    <row r="110" spans="1:21" s="10" customFormat="1" ht="18" customHeight="1" x14ac:dyDescent="0.25">
      <c r="A110" s="44"/>
      <c r="B110" s="29"/>
      <c r="C110" s="148"/>
      <c r="D110" s="50"/>
      <c r="E110" s="45"/>
      <c r="F110" s="171" t="str">
        <f t="shared" si="28"/>
        <v/>
      </c>
      <c r="G110" s="45"/>
      <c r="H110" s="51"/>
      <c r="I110" s="3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s="19" customFormat="1" ht="19.5" customHeight="1" x14ac:dyDescent="0.25">
      <c r="A111" s="52" t="s">
        <v>83</v>
      </c>
      <c r="B111" s="53" t="s">
        <v>19</v>
      </c>
      <c r="C111" s="143"/>
      <c r="D111" s="91" t="s">
        <v>224</v>
      </c>
      <c r="E111" s="92" t="s">
        <v>239</v>
      </c>
      <c r="F111" s="178" t="s">
        <v>225</v>
      </c>
      <c r="G111" s="55" t="s">
        <v>231</v>
      </c>
      <c r="H111" s="108" t="s">
        <v>216</v>
      </c>
      <c r="I111" s="160"/>
      <c r="J111" s="117" t="s">
        <v>20</v>
      </c>
      <c r="K111" s="117" t="s">
        <v>21</v>
      </c>
      <c r="L111" s="117" t="s">
        <v>22</v>
      </c>
      <c r="M111" s="117" t="s">
        <v>23</v>
      </c>
      <c r="N111" s="117" t="s">
        <v>24</v>
      </c>
      <c r="O111" s="117" t="s">
        <v>25</v>
      </c>
      <c r="P111" s="117" t="s">
        <v>26</v>
      </c>
      <c r="Q111" s="117" t="s">
        <v>27</v>
      </c>
      <c r="R111" s="117" t="s">
        <v>28</v>
      </c>
      <c r="S111" s="117" t="s">
        <v>29</v>
      </c>
      <c r="T111" s="117" t="s">
        <v>30</v>
      </c>
      <c r="U111" s="117" t="s">
        <v>31</v>
      </c>
    </row>
    <row r="112" spans="1:21" s="10" customFormat="1" ht="18" customHeight="1" x14ac:dyDescent="0.25">
      <c r="A112" s="71" t="s">
        <v>217</v>
      </c>
      <c r="B112" s="72" t="s">
        <v>84</v>
      </c>
      <c r="C112" s="145" t="s">
        <v>213</v>
      </c>
      <c r="D112" s="93">
        <v>95000</v>
      </c>
      <c r="E112" s="94">
        <v>95000</v>
      </c>
      <c r="F112" s="173">
        <f t="shared" ref="F112:F127" si="32">IF(E112&gt;0.001,IF(D112&gt;0.001,(E112-D112)/D112,1),"")</f>
        <v>0</v>
      </c>
      <c r="G112" s="103">
        <f t="shared" ref="G112:G125" si="33">SUM(J112:U112)</f>
        <v>43415.92</v>
      </c>
      <c r="H112" s="109">
        <f t="shared" ref="H112:H122" si="34">D112-G112</f>
        <v>51584.08</v>
      </c>
      <c r="I112" s="161"/>
      <c r="J112" s="123">
        <v>13610.19</v>
      </c>
      <c r="K112" s="123">
        <v>27455.81</v>
      </c>
      <c r="L112" s="123">
        <v>1411.33</v>
      </c>
      <c r="M112" s="123">
        <v>938.59</v>
      </c>
      <c r="N112" s="123"/>
      <c r="O112" s="123"/>
      <c r="P112" s="123"/>
      <c r="Q112" s="123"/>
      <c r="R112" s="123"/>
      <c r="S112" s="123"/>
      <c r="T112" s="123"/>
      <c r="U112" s="123"/>
    </row>
    <row r="113" spans="1:39" s="10" customFormat="1" ht="18" customHeight="1" x14ac:dyDescent="0.25">
      <c r="A113" s="71" t="s">
        <v>222</v>
      </c>
      <c r="B113" s="72"/>
      <c r="C113" s="145" t="s">
        <v>214</v>
      </c>
      <c r="D113" s="93">
        <v>50000</v>
      </c>
      <c r="E113" s="98">
        <f>SUM(E114:E116)</f>
        <v>25000</v>
      </c>
      <c r="F113" s="173">
        <f t="shared" si="32"/>
        <v>-0.5</v>
      </c>
      <c r="G113" s="112">
        <f>SUM(G114:G116)</f>
        <v>8292.7000000000007</v>
      </c>
      <c r="H113" s="109">
        <f t="shared" si="34"/>
        <v>41707.300000000003</v>
      </c>
      <c r="I113" s="161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</row>
    <row r="114" spans="1:39" s="10" customFormat="1" ht="18" customHeight="1" x14ac:dyDescent="0.25">
      <c r="A114" s="78" t="s">
        <v>218</v>
      </c>
      <c r="B114" s="79" t="s">
        <v>84</v>
      </c>
      <c r="C114" s="145"/>
      <c r="D114" s="99">
        <v>50000</v>
      </c>
      <c r="E114" s="100">
        <v>25000</v>
      </c>
      <c r="F114" s="173">
        <f t="shared" si="32"/>
        <v>-0.5</v>
      </c>
      <c r="G114" s="100">
        <f t="shared" si="33"/>
        <v>8292.7000000000007</v>
      </c>
      <c r="H114" s="109">
        <f t="shared" si="34"/>
        <v>41707.300000000003</v>
      </c>
      <c r="I114" s="161"/>
      <c r="J114" s="123"/>
      <c r="K114" s="123">
        <v>3776.79</v>
      </c>
      <c r="L114" s="123">
        <v>156.81</v>
      </c>
      <c r="M114" s="123">
        <v>2932.03</v>
      </c>
      <c r="N114" s="123">
        <v>1046.29</v>
      </c>
      <c r="O114" s="123"/>
      <c r="P114" s="123"/>
      <c r="Q114" s="123">
        <v>380.78</v>
      </c>
      <c r="R114" s="123"/>
      <c r="S114" s="123"/>
      <c r="T114" s="123"/>
      <c r="U114" s="123">
        <v>0</v>
      </c>
    </row>
    <row r="115" spans="1:39" s="10" customFormat="1" ht="18" customHeight="1" x14ac:dyDescent="0.25">
      <c r="A115" s="78" t="s">
        <v>219</v>
      </c>
      <c r="B115" s="79" t="s">
        <v>84</v>
      </c>
      <c r="C115" s="145"/>
      <c r="D115" s="99"/>
      <c r="E115" s="100"/>
      <c r="F115" s="173" t="str">
        <f t="shared" si="32"/>
        <v/>
      </c>
      <c r="G115" s="100">
        <f t="shared" si="33"/>
        <v>0</v>
      </c>
      <c r="H115" s="109">
        <f t="shared" si="34"/>
        <v>0</v>
      </c>
      <c r="I115" s="161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</row>
    <row r="116" spans="1:39" s="10" customFormat="1" ht="18" customHeight="1" x14ac:dyDescent="0.25">
      <c r="A116" s="78" t="s">
        <v>220</v>
      </c>
      <c r="B116" s="79" t="s">
        <v>84</v>
      </c>
      <c r="C116" s="145"/>
      <c r="D116" s="99"/>
      <c r="E116" s="100"/>
      <c r="F116" s="173" t="str">
        <f t="shared" si="32"/>
        <v/>
      </c>
      <c r="G116" s="100">
        <f t="shared" si="33"/>
        <v>0</v>
      </c>
      <c r="H116" s="109">
        <f t="shared" si="34"/>
        <v>0</v>
      </c>
      <c r="I116" s="161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</row>
    <row r="117" spans="1:39" s="10" customFormat="1" ht="18" customHeight="1" x14ac:dyDescent="0.25">
      <c r="A117" s="71" t="s">
        <v>221</v>
      </c>
      <c r="B117" s="77" t="s">
        <v>84</v>
      </c>
      <c r="C117" s="145" t="s">
        <v>213</v>
      </c>
      <c r="D117" s="93">
        <v>10000</v>
      </c>
      <c r="E117" s="94">
        <v>15000</v>
      </c>
      <c r="F117" s="173">
        <f t="shared" si="32"/>
        <v>0.5</v>
      </c>
      <c r="G117" s="103">
        <f t="shared" si="33"/>
        <v>7615.05</v>
      </c>
      <c r="H117" s="109">
        <f t="shared" si="34"/>
        <v>2384.9499999999998</v>
      </c>
      <c r="I117" s="161"/>
      <c r="J117" s="123"/>
      <c r="K117" s="123"/>
      <c r="L117" s="123"/>
      <c r="M117" s="123"/>
      <c r="N117" s="123"/>
      <c r="O117" s="123"/>
      <c r="P117" s="123">
        <v>3300</v>
      </c>
      <c r="Q117" s="123">
        <f>2280+2035.05</f>
        <v>4315.05</v>
      </c>
      <c r="R117" s="123"/>
      <c r="S117" s="123"/>
      <c r="T117" s="123"/>
      <c r="U117" s="123"/>
    </row>
    <row r="118" spans="1:39" s="10" customFormat="1" ht="18" customHeight="1" x14ac:dyDescent="0.25">
      <c r="A118" s="71" t="s">
        <v>123</v>
      </c>
      <c r="B118" s="72" t="s">
        <v>85</v>
      </c>
      <c r="C118" s="145" t="s">
        <v>213</v>
      </c>
      <c r="D118" s="93">
        <v>310000</v>
      </c>
      <c r="E118" s="94">
        <v>275000</v>
      </c>
      <c r="F118" s="173">
        <f t="shared" si="32"/>
        <v>-0.11290322580645161</v>
      </c>
      <c r="G118" s="103">
        <f t="shared" si="33"/>
        <v>89867.72</v>
      </c>
      <c r="H118" s="109">
        <f t="shared" si="34"/>
        <v>220132.28</v>
      </c>
      <c r="I118" s="161"/>
      <c r="J118" s="123"/>
      <c r="K118" s="123"/>
      <c r="L118" s="123"/>
      <c r="M118" s="123"/>
      <c r="N118" s="123"/>
      <c r="O118" s="123"/>
      <c r="P118" s="123">
        <v>1371.83</v>
      </c>
      <c r="Q118" s="123">
        <v>88495.89</v>
      </c>
      <c r="R118" s="123"/>
      <c r="S118" s="123"/>
      <c r="T118" s="123"/>
      <c r="U118" s="123">
        <v>0</v>
      </c>
    </row>
    <row r="119" spans="1:39" s="10" customFormat="1" ht="18" customHeight="1" x14ac:dyDescent="0.25">
      <c r="A119" s="71" t="s">
        <v>129</v>
      </c>
      <c r="B119" s="72" t="s">
        <v>84</v>
      </c>
      <c r="C119" s="145" t="s">
        <v>213</v>
      </c>
      <c r="D119" s="93">
        <v>1500</v>
      </c>
      <c r="E119" s="94">
        <v>1500</v>
      </c>
      <c r="F119" s="173">
        <f t="shared" si="32"/>
        <v>0</v>
      </c>
      <c r="G119" s="103">
        <f t="shared" si="33"/>
        <v>819.28</v>
      </c>
      <c r="H119" s="109">
        <f t="shared" si="34"/>
        <v>680.72</v>
      </c>
      <c r="I119" s="161"/>
      <c r="J119" s="123"/>
      <c r="K119" s="123"/>
      <c r="L119" s="123"/>
      <c r="M119" s="123"/>
      <c r="N119" s="123">
        <v>269.2</v>
      </c>
      <c r="O119" s="123"/>
      <c r="P119" s="123"/>
      <c r="Q119" s="123">
        <v>137.76</v>
      </c>
      <c r="R119" s="123">
        <v>412.32</v>
      </c>
      <c r="S119" s="123"/>
      <c r="T119" s="123"/>
      <c r="U119" s="123"/>
    </row>
    <row r="120" spans="1:39" s="10" customFormat="1" ht="18" customHeight="1" x14ac:dyDescent="0.25">
      <c r="A120" s="71" t="s">
        <v>223</v>
      </c>
      <c r="B120" s="72"/>
      <c r="C120" s="145" t="s">
        <v>213</v>
      </c>
      <c r="D120" s="93"/>
      <c r="E120" s="94"/>
      <c r="F120" s="173" t="str">
        <f t="shared" si="32"/>
        <v/>
      </c>
      <c r="G120" s="103"/>
      <c r="H120" s="109">
        <f t="shared" si="34"/>
        <v>0</v>
      </c>
      <c r="I120" s="161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</row>
    <row r="121" spans="1:39" s="10" customFormat="1" ht="18" customHeight="1" x14ac:dyDescent="0.25">
      <c r="A121" s="71" t="s">
        <v>1</v>
      </c>
      <c r="B121" s="77" t="s">
        <v>84</v>
      </c>
      <c r="C121" s="145" t="s">
        <v>213</v>
      </c>
      <c r="D121" s="93">
        <v>1000</v>
      </c>
      <c r="E121" s="94">
        <v>1000</v>
      </c>
      <c r="F121" s="173">
        <f t="shared" si="32"/>
        <v>0</v>
      </c>
      <c r="G121" s="103">
        <f t="shared" si="33"/>
        <v>101.86</v>
      </c>
      <c r="H121" s="109">
        <f t="shared" si="34"/>
        <v>898.14</v>
      </c>
      <c r="I121" s="161"/>
      <c r="J121" s="123"/>
      <c r="K121" s="123"/>
      <c r="L121" s="123"/>
      <c r="M121" s="123"/>
      <c r="N121" s="123"/>
      <c r="O121" s="123"/>
      <c r="P121" s="123">
        <v>101.86</v>
      </c>
      <c r="Q121" s="123"/>
      <c r="R121" s="123"/>
      <c r="S121" s="123"/>
      <c r="T121" s="123"/>
      <c r="U121" s="123">
        <v>0</v>
      </c>
    </row>
    <row r="122" spans="1:39" s="10" customFormat="1" ht="18" customHeight="1" x14ac:dyDescent="0.25">
      <c r="A122" s="71" t="s">
        <v>2</v>
      </c>
      <c r="B122" s="77" t="s">
        <v>84</v>
      </c>
      <c r="C122" s="145" t="s">
        <v>213</v>
      </c>
      <c r="D122" s="93">
        <v>1000</v>
      </c>
      <c r="E122" s="94">
        <v>1000</v>
      </c>
      <c r="F122" s="173">
        <f t="shared" si="32"/>
        <v>0</v>
      </c>
      <c r="G122" s="103">
        <f t="shared" si="33"/>
        <v>411.8</v>
      </c>
      <c r="H122" s="109">
        <f t="shared" si="34"/>
        <v>588.20000000000005</v>
      </c>
      <c r="I122" s="161"/>
      <c r="J122" s="123"/>
      <c r="K122" s="123"/>
      <c r="L122" s="123">
        <v>50.94</v>
      </c>
      <c r="M122" s="123">
        <v>0</v>
      </c>
      <c r="N122" s="123">
        <v>98.33</v>
      </c>
      <c r="O122" s="123">
        <v>69.92</v>
      </c>
      <c r="P122" s="123">
        <v>157.78</v>
      </c>
      <c r="Q122" s="123">
        <v>34.83</v>
      </c>
      <c r="R122" s="123" t="s">
        <v>236</v>
      </c>
      <c r="S122" s="123"/>
      <c r="T122" s="123"/>
      <c r="U122" s="123">
        <v>0</v>
      </c>
    </row>
    <row r="123" spans="1:39" s="19" customFormat="1" ht="18" customHeight="1" x14ac:dyDescent="0.25">
      <c r="A123" s="88" t="s">
        <v>104</v>
      </c>
      <c r="B123" s="89"/>
      <c r="C123" s="149"/>
      <c r="D123" s="104"/>
      <c r="E123" s="105"/>
      <c r="F123" s="173" t="str">
        <f t="shared" si="32"/>
        <v/>
      </c>
      <c r="G123" s="105"/>
      <c r="H123" s="109"/>
      <c r="I123" s="166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</row>
    <row r="124" spans="1:39" s="10" customFormat="1" ht="18" customHeight="1" x14ac:dyDescent="0.25">
      <c r="A124" s="71" t="s">
        <v>100</v>
      </c>
      <c r="B124" s="72" t="s">
        <v>162</v>
      </c>
      <c r="C124" s="145" t="s">
        <v>213</v>
      </c>
      <c r="D124" s="93">
        <v>4500</v>
      </c>
      <c r="E124" s="94">
        <v>4500</v>
      </c>
      <c r="F124" s="173">
        <f t="shared" si="32"/>
        <v>0</v>
      </c>
      <c r="G124" s="103">
        <f t="shared" si="33"/>
        <v>3207.0099999999998</v>
      </c>
      <c r="H124" s="109">
        <f>D124-G124</f>
        <v>1292.9900000000002</v>
      </c>
      <c r="I124" s="161"/>
      <c r="J124" s="123">
        <v>276.58</v>
      </c>
      <c r="K124" s="123">
        <v>420.99</v>
      </c>
      <c r="L124" s="123">
        <v>634.5</v>
      </c>
      <c r="M124" s="123">
        <v>479.46</v>
      </c>
      <c r="N124" s="123">
        <v>663.93</v>
      </c>
      <c r="O124" s="123">
        <v>380.39</v>
      </c>
      <c r="P124" s="123">
        <v>351.16</v>
      </c>
      <c r="Q124" s="123"/>
      <c r="R124" s="123"/>
      <c r="S124" s="123"/>
      <c r="T124" s="123"/>
      <c r="U124" s="123"/>
    </row>
    <row r="125" spans="1:39" s="10" customFormat="1" ht="18" customHeight="1" x14ac:dyDescent="0.25">
      <c r="A125" s="71" t="s">
        <v>130</v>
      </c>
      <c r="B125" s="72" t="s">
        <v>86</v>
      </c>
      <c r="C125" s="145" t="s">
        <v>213</v>
      </c>
      <c r="D125" s="93">
        <v>12000</v>
      </c>
      <c r="E125" s="94">
        <v>12000</v>
      </c>
      <c r="F125" s="173">
        <f t="shared" si="32"/>
        <v>0</v>
      </c>
      <c r="G125" s="103">
        <f t="shared" si="33"/>
        <v>7761.380000000001</v>
      </c>
      <c r="H125" s="109">
        <f>D125-G125</f>
        <v>4238.619999999999</v>
      </c>
      <c r="I125" s="161"/>
      <c r="J125" s="123">
        <v>852.77</v>
      </c>
      <c r="K125" s="123">
        <v>868.49</v>
      </c>
      <c r="L125" s="123">
        <v>864.55</v>
      </c>
      <c r="M125" s="123">
        <v>852.77</v>
      </c>
      <c r="N125" s="123">
        <v>852.77</v>
      </c>
      <c r="O125" s="123">
        <v>848.84</v>
      </c>
      <c r="P125" s="123">
        <v>872.42</v>
      </c>
      <c r="Q125" s="123">
        <v>876.35</v>
      </c>
      <c r="R125" s="123">
        <v>872.42</v>
      </c>
      <c r="S125" s="123"/>
      <c r="T125" s="123"/>
      <c r="U125" s="123"/>
    </row>
    <row r="126" spans="1:39" s="10" customFormat="1" ht="18" customHeight="1" x14ac:dyDescent="0.25">
      <c r="A126" s="75" t="s">
        <v>87</v>
      </c>
      <c r="B126" s="76"/>
      <c r="C126" s="147"/>
      <c r="D126" s="96">
        <v>485000</v>
      </c>
      <c r="E126" s="97">
        <f>E112+E113+E117+E118+E119+E121+E122+E124+E125</f>
        <v>430000</v>
      </c>
      <c r="F126" s="173">
        <f t="shared" si="32"/>
        <v>-0.1134020618556701</v>
      </c>
      <c r="G126" s="96">
        <f>G112+G113+G117+G118+G119+G121+G122+G124+G125</f>
        <v>161492.72</v>
      </c>
      <c r="H126" s="109">
        <f>D126-G126</f>
        <v>323507.28000000003</v>
      </c>
      <c r="I126" s="163"/>
      <c r="J126" s="122">
        <f>SUM(J112:J125)</f>
        <v>14739.54</v>
      </c>
      <c r="K126" s="122">
        <f t="shared" ref="K126:U126" si="35">SUM(K112:K125)</f>
        <v>32522.080000000005</v>
      </c>
      <c r="L126" s="122">
        <f t="shared" si="35"/>
        <v>3118.13</v>
      </c>
      <c r="M126" s="122">
        <f t="shared" si="35"/>
        <v>5202.8500000000004</v>
      </c>
      <c r="N126" s="122">
        <f t="shared" si="35"/>
        <v>2930.52</v>
      </c>
      <c r="O126" s="122">
        <f t="shared" si="35"/>
        <v>1299.1500000000001</v>
      </c>
      <c r="P126" s="122">
        <f t="shared" si="35"/>
        <v>6155.0499999999993</v>
      </c>
      <c r="Q126" s="122">
        <f t="shared" si="35"/>
        <v>94240.66</v>
      </c>
      <c r="R126" s="122">
        <f t="shared" si="35"/>
        <v>1284.74</v>
      </c>
      <c r="S126" s="122">
        <f t="shared" si="35"/>
        <v>0</v>
      </c>
      <c r="T126" s="122">
        <f t="shared" si="35"/>
        <v>0</v>
      </c>
      <c r="U126" s="122">
        <f t="shared" si="35"/>
        <v>0</v>
      </c>
    </row>
    <row r="127" spans="1:39" s="10" customFormat="1" ht="18" customHeight="1" x14ac:dyDescent="0.25">
      <c r="A127" s="44"/>
      <c r="B127" s="29"/>
      <c r="C127" s="148"/>
      <c r="D127" s="50"/>
      <c r="E127" s="45"/>
      <c r="F127" s="171" t="str">
        <f t="shared" si="32"/>
        <v/>
      </c>
      <c r="G127" s="45"/>
      <c r="H127" s="51"/>
      <c r="I127" s="3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39" s="19" customFormat="1" ht="18" customHeight="1" x14ac:dyDescent="0.25">
      <c r="A128" s="52" t="s">
        <v>88</v>
      </c>
      <c r="B128" s="53" t="s">
        <v>19</v>
      </c>
      <c r="C128" s="143"/>
      <c r="D128" s="91" t="s">
        <v>224</v>
      </c>
      <c r="E128" s="92" t="s">
        <v>239</v>
      </c>
      <c r="F128" s="178" t="s">
        <v>225</v>
      </c>
      <c r="G128" s="55" t="s">
        <v>231</v>
      </c>
      <c r="H128" s="108" t="s">
        <v>216</v>
      </c>
      <c r="I128" s="160"/>
      <c r="J128" s="117" t="s">
        <v>20</v>
      </c>
      <c r="K128" s="117" t="s">
        <v>21</v>
      </c>
      <c r="L128" s="117" t="s">
        <v>22</v>
      </c>
      <c r="M128" s="117" t="s">
        <v>23</v>
      </c>
      <c r="N128" s="117" t="s">
        <v>24</v>
      </c>
      <c r="O128" s="117" t="s">
        <v>25</v>
      </c>
      <c r="P128" s="117" t="s">
        <v>26</v>
      </c>
      <c r="Q128" s="117" t="s">
        <v>27</v>
      </c>
      <c r="R128" s="117" t="s">
        <v>28</v>
      </c>
      <c r="S128" s="117" t="s">
        <v>29</v>
      </c>
      <c r="T128" s="117" t="s">
        <v>30</v>
      </c>
      <c r="U128" s="117" t="s">
        <v>31</v>
      </c>
    </row>
    <row r="129" spans="1:21" s="10" customFormat="1" ht="18" customHeight="1" x14ac:dyDescent="0.25">
      <c r="A129" s="71" t="s">
        <v>101</v>
      </c>
      <c r="B129" s="72" t="s">
        <v>89</v>
      </c>
      <c r="C129" s="145" t="s">
        <v>213</v>
      </c>
      <c r="D129" s="95">
        <v>6400</v>
      </c>
      <c r="E129" s="94">
        <v>6900</v>
      </c>
      <c r="F129" s="173">
        <f>IF(E129&gt;0.001,IF(D129&gt;0.001,(E129-D129)/D129,1),"")</f>
        <v>7.8125E-2</v>
      </c>
      <c r="G129" s="103">
        <f>SUM(J129:U129)</f>
        <v>6400</v>
      </c>
      <c r="H129" s="109">
        <f>D129-G129</f>
        <v>0</v>
      </c>
      <c r="I129" s="162"/>
      <c r="J129" s="123"/>
      <c r="K129" s="123"/>
      <c r="L129" s="123">
        <v>6400</v>
      </c>
      <c r="M129" s="123"/>
      <c r="N129" s="123"/>
      <c r="O129" s="123"/>
      <c r="P129" s="123"/>
      <c r="Q129" s="123"/>
      <c r="R129" s="123"/>
      <c r="S129" s="123"/>
      <c r="T129" s="123"/>
      <c r="U129" s="123"/>
    </row>
    <row r="130" spans="1:21" s="10" customFormat="1" ht="18" customHeight="1" x14ac:dyDescent="0.25">
      <c r="A130" s="71" t="s">
        <v>102</v>
      </c>
      <c r="B130" s="72" t="s">
        <v>89</v>
      </c>
      <c r="C130" s="145" t="s">
        <v>213</v>
      </c>
      <c r="D130" s="93">
        <v>2000</v>
      </c>
      <c r="E130" s="94">
        <v>2000</v>
      </c>
      <c r="F130" s="173">
        <f>IF(E130&gt;0.001,IF(D130&gt;0.001,(E130-D130)/D130,1),"")</f>
        <v>0</v>
      </c>
      <c r="G130" s="103">
        <f>SUM(J130:U130)</f>
        <v>0</v>
      </c>
      <c r="H130" s="109">
        <f>D130-G130</f>
        <v>2000</v>
      </c>
      <c r="I130" s="161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</row>
    <row r="131" spans="1:21" s="10" customFormat="1" ht="18" customHeight="1" x14ac:dyDescent="0.25">
      <c r="A131" s="75" t="s">
        <v>90</v>
      </c>
      <c r="B131" s="76"/>
      <c r="C131" s="147"/>
      <c r="D131" s="96">
        <v>8400</v>
      </c>
      <c r="E131" s="97">
        <f>SUM(E129:E130)</f>
        <v>8900</v>
      </c>
      <c r="F131" s="173">
        <f>IF(E131&gt;0.001,IF(D131&gt;0.001,(E131-D131)/D131,1),"")</f>
        <v>5.9523809523809521E-2</v>
      </c>
      <c r="G131" s="96">
        <f>SUM(G129:G130)</f>
        <v>6400</v>
      </c>
      <c r="H131" s="109">
        <f>D131-G131</f>
        <v>2000</v>
      </c>
      <c r="I131" s="163"/>
      <c r="J131" s="122">
        <f>SUM(J129:J130)</f>
        <v>0</v>
      </c>
      <c r="K131" s="122">
        <f t="shared" ref="K131:U131" si="36">SUM(K129:K130)</f>
        <v>0</v>
      </c>
      <c r="L131" s="122">
        <f t="shared" si="36"/>
        <v>6400</v>
      </c>
      <c r="M131" s="122">
        <f t="shared" si="36"/>
        <v>0</v>
      </c>
      <c r="N131" s="122">
        <f t="shared" si="36"/>
        <v>0</v>
      </c>
      <c r="O131" s="122">
        <f t="shared" si="36"/>
        <v>0</v>
      </c>
      <c r="P131" s="122">
        <f t="shared" si="36"/>
        <v>0</v>
      </c>
      <c r="Q131" s="122">
        <f t="shared" si="36"/>
        <v>0</v>
      </c>
      <c r="R131" s="122">
        <f t="shared" si="36"/>
        <v>0</v>
      </c>
      <c r="S131" s="122">
        <f t="shared" si="36"/>
        <v>0</v>
      </c>
      <c r="T131" s="122">
        <f t="shared" si="36"/>
        <v>0</v>
      </c>
      <c r="U131" s="122">
        <f t="shared" si="36"/>
        <v>0</v>
      </c>
    </row>
    <row r="132" spans="1:21" s="10" customFormat="1" ht="18" customHeight="1" x14ac:dyDescent="0.25">
      <c r="A132" s="44"/>
      <c r="B132" s="29"/>
      <c r="C132" s="148"/>
      <c r="D132" s="50"/>
      <c r="E132" s="45"/>
      <c r="F132" s="171" t="str">
        <f>IF(E132&gt;0.001,IF(D132&gt;0.001,(E132-D132)/D132,1),"")</f>
        <v/>
      </c>
      <c r="G132" s="45"/>
      <c r="H132" s="51"/>
      <c r="I132" s="30"/>
      <c r="J132" s="46"/>
      <c r="K132" s="46"/>
      <c r="L132" s="46"/>
      <c r="M132" s="9"/>
      <c r="N132" s="9"/>
      <c r="O132" s="9"/>
      <c r="P132" s="9"/>
      <c r="Q132" s="9"/>
      <c r="R132" s="9"/>
      <c r="S132" s="9"/>
      <c r="T132" s="9"/>
      <c r="U132" s="9"/>
    </row>
    <row r="133" spans="1:21" s="19" customFormat="1" ht="18" customHeight="1" x14ac:dyDescent="0.25">
      <c r="A133" s="52" t="s">
        <v>117</v>
      </c>
      <c r="B133" s="53" t="s">
        <v>19</v>
      </c>
      <c r="C133" s="143"/>
      <c r="D133" s="91" t="s">
        <v>224</v>
      </c>
      <c r="E133" s="92" t="s">
        <v>239</v>
      </c>
      <c r="F133" s="178" t="s">
        <v>225</v>
      </c>
      <c r="G133" s="55" t="s">
        <v>231</v>
      </c>
      <c r="H133" s="108" t="s">
        <v>216</v>
      </c>
      <c r="I133" s="160"/>
      <c r="J133" s="117" t="s">
        <v>20</v>
      </c>
      <c r="K133" s="117" t="s">
        <v>21</v>
      </c>
      <c r="L133" s="117" t="s">
        <v>22</v>
      </c>
      <c r="M133" s="117" t="s">
        <v>23</v>
      </c>
      <c r="N133" s="117" t="s">
        <v>24</v>
      </c>
      <c r="O133" s="117" t="s">
        <v>25</v>
      </c>
      <c r="P133" s="117" t="s">
        <v>26</v>
      </c>
      <c r="Q133" s="117" t="s">
        <v>27</v>
      </c>
      <c r="R133" s="117" t="s">
        <v>28</v>
      </c>
      <c r="S133" s="117" t="s">
        <v>29</v>
      </c>
      <c r="T133" s="117" t="s">
        <v>30</v>
      </c>
      <c r="U133" s="117" t="s">
        <v>31</v>
      </c>
    </row>
    <row r="134" spans="1:21" s="10" customFormat="1" ht="18" customHeight="1" x14ac:dyDescent="0.25">
      <c r="A134" s="71"/>
      <c r="B134" s="72"/>
      <c r="C134" s="145" t="s">
        <v>213</v>
      </c>
      <c r="D134" s="93"/>
      <c r="E134" s="94"/>
      <c r="F134" s="173" t="str">
        <f>IF(E134&gt;0.001,IF(D134&gt;0.001,(E134-D134)/D134,1),"")</f>
        <v/>
      </c>
      <c r="G134" s="103">
        <f>SUM(J134:U134)</f>
        <v>0</v>
      </c>
      <c r="H134" s="109">
        <f>D134-G134</f>
        <v>0</v>
      </c>
      <c r="I134" s="161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</row>
    <row r="135" spans="1:21" s="10" customFormat="1" ht="18" customHeight="1" x14ac:dyDescent="0.25">
      <c r="A135" s="75" t="s">
        <v>118</v>
      </c>
      <c r="B135" s="76"/>
      <c r="C135" s="147"/>
      <c r="D135" s="96">
        <v>0</v>
      </c>
      <c r="E135" s="97">
        <f>-SUM(E134)</f>
        <v>0</v>
      </c>
      <c r="F135" s="173" t="str">
        <f>IF(E135&gt;0.001,IF(D135&gt;0.001,(E135-D135)/D135,1),"")</f>
        <v/>
      </c>
      <c r="G135" s="96">
        <f>-SUM(G134)</f>
        <v>0</v>
      </c>
      <c r="H135" s="96">
        <f>-SUM(H134)</f>
        <v>0</v>
      </c>
      <c r="I135" s="163"/>
      <c r="J135" s="122">
        <f t="shared" ref="J135:U135" si="37">-SUM(J134)</f>
        <v>0</v>
      </c>
      <c r="K135" s="122">
        <f t="shared" si="37"/>
        <v>0</v>
      </c>
      <c r="L135" s="122">
        <f t="shared" si="37"/>
        <v>0</v>
      </c>
      <c r="M135" s="122">
        <f t="shared" si="37"/>
        <v>0</v>
      </c>
      <c r="N135" s="122">
        <f t="shared" si="37"/>
        <v>0</v>
      </c>
      <c r="O135" s="122">
        <f t="shared" si="37"/>
        <v>0</v>
      </c>
      <c r="P135" s="122">
        <f t="shared" si="37"/>
        <v>0</v>
      </c>
      <c r="Q135" s="122">
        <f t="shared" si="37"/>
        <v>0</v>
      </c>
      <c r="R135" s="122">
        <f t="shared" si="37"/>
        <v>0</v>
      </c>
      <c r="S135" s="122">
        <f t="shared" si="37"/>
        <v>0</v>
      </c>
      <c r="T135" s="122">
        <f t="shared" si="37"/>
        <v>0</v>
      </c>
      <c r="U135" s="122">
        <f t="shared" si="37"/>
        <v>0</v>
      </c>
    </row>
    <row r="136" spans="1:21" s="10" customFormat="1" ht="18" customHeight="1" x14ac:dyDescent="0.25">
      <c r="A136" s="44"/>
      <c r="B136" s="29"/>
      <c r="C136" s="148"/>
      <c r="D136" s="50"/>
      <c r="E136" s="45"/>
      <c r="F136" s="171" t="str">
        <f>IF(E136&gt;0.001,IF(D136&gt;0.001,(E136-D136)/D136,1),"")</f>
        <v/>
      </c>
      <c r="G136" s="45"/>
      <c r="H136" s="51"/>
      <c r="I136" s="30"/>
      <c r="J136" s="46"/>
      <c r="K136" s="46"/>
      <c r="L136" s="46"/>
      <c r="M136" s="9"/>
      <c r="N136" s="9"/>
      <c r="O136" s="9"/>
      <c r="P136" s="9"/>
      <c r="Q136" s="9"/>
      <c r="R136" s="9"/>
      <c r="S136" s="9"/>
      <c r="T136" s="9"/>
      <c r="U136" s="9"/>
    </row>
    <row r="137" spans="1:21" s="19" customFormat="1" ht="18" customHeight="1" x14ac:dyDescent="0.25">
      <c r="A137" s="52" t="s">
        <v>91</v>
      </c>
      <c r="B137" s="53" t="s">
        <v>19</v>
      </c>
      <c r="C137" s="143"/>
      <c r="D137" s="91" t="s">
        <v>224</v>
      </c>
      <c r="E137" s="92" t="s">
        <v>239</v>
      </c>
      <c r="F137" s="178" t="s">
        <v>225</v>
      </c>
      <c r="G137" s="55" t="s">
        <v>231</v>
      </c>
      <c r="H137" s="108" t="s">
        <v>216</v>
      </c>
      <c r="I137" s="160"/>
      <c r="J137" s="117" t="s">
        <v>20</v>
      </c>
      <c r="K137" s="117" t="s">
        <v>21</v>
      </c>
      <c r="L137" s="117" t="s">
        <v>22</v>
      </c>
      <c r="M137" s="117" t="s">
        <v>23</v>
      </c>
      <c r="N137" s="117" t="s">
        <v>24</v>
      </c>
      <c r="O137" s="117" t="s">
        <v>25</v>
      </c>
      <c r="P137" s="117" t="s">
        <v>26</v>
      </c>
      <c r="Q137" s="117" t="s">
        <v>27</v>
      </c>
      <c r="R137" s="117" t="s">
        <v>28</v>
      </c>
      <c r="S137" s="117" t="s">
        <v>29</v>
      </c>
      <c r="T137" s="117" t="s">
        <v>30</v>
      </c>
      <c r="U137" s="117" t="s">
        <v>31</v>
      </c>
    </row>
    <row r="138" spans="1:21" s="10" customFormat="1" ht="18" customHeight="1" x14ac:dyDescent="0.25">
      <c r="A138" s="71" t="s">
        <v>189</v>
      </c>
      <c r="B138" s="72"/>
      <c r="C138" s="145" t="s">
        <v>213</v>
      </c>
      <c r="D138" s="103">
        <v>25000</v>
      </c>
      <c r="E138" s="94">
        <v>15000</v>
      </c>
      <c r="F138" s="173">
        <f>IF(E138&gt;0.001,IF(D138&gt;0.001,(E138-D138)/D138,1),"")</f>
        <v>-0.4</v>
      </c>
      <c r="G138" s="103">
        <f>SUM(J138:U138)</f>
        <v>25000</v>
      </c>
      <c r="H138" s="109">
        <f>D138-G138</f>
        <v>0</v>
      </c>
      <c r="I138" s="165"/>
      <c r="J138" s="118"/>
      <c r="K138" s="118"/>
      <c r="L138" s="118"/>
      <c r="M138" s="118">
        <v>20000</v>
      </c>
      <c r="N138" s="118"/>
      <c r="O138" s="118"/>
      <c r="P138" s="118"/>
      <c r="Q138" s="118"/>
      <c r="R138" s="118">
        <v>5000</v>
      </c>
      <c r="S138" s="118"/>
      <c r="T138" s="118"/>
      <c r="U138" s="118"/>
    </row>
    <row r="139" spans="1:21" s="10" customFormat="1" ht="18" customHeight="1" x14ac:dyDescent="0.25">
      <c r="A139" s="75" t="s">
        <v>119</v>
      </c>
      <c r="B139" s="76"/>
      <c r="C139" s="147"/>
      <c r="D139" s="96">
        <v>25000</v>
      </c>
      <c r="E139" s="97">
        <f>E138</f>
        <v>15000</v>
      </c>
      <c r="F139" s="173">
        <f>IF(E139&gt;0.001,IF(D139&gt;0.001,(E139-D139)/D139,1),"")</f>
        <v>-0.4</v>
      </c>
      <c r="G139" s="96">
        <f>G138</f>
        <v>25000</v>
      </c>
      <c r="H139" s="109">
        <f>H138</f>
        <v>0</v>
      </c>
      <c r="I139" s="163"/>
      <c r="J139" s="122">
        <f>SUM(J133:J138)</f>
        <v>0</v>
      </c>
      <c r="K139" s="122">
        <f>SUM(K133:K138)</f>
        <v>0</v>
      </c>
      <c r="L139" s="122">
        <f t="shared" ref="L139:U139" si="38">SUM(L133:L138)</f>
        <v>0</v>
      </c>
      <c r="M139" s="122">
        <f t="shared" si="38"/>
        <v>20000</v>
      </c>
      <c r="N139" s="122">
        <f t="shared" si="38"/>
        <v>0</v>
      </c>
      <c r="O139" s="122">
        <f t="shared" si="38"/>
        <v>0</v>
      </c>
      <c r="P139" s="122">
        <f t="shared" si="38"/>
        <v>0</v>
      </c>
      <c r="Q139" s="122">
        <f t="shared" si="38"/>
        <v>0</v>
      </c>
      <c r="R139" s="122">
        <f t="shared" si="38"/>
        <v>5000</v>
      </c>
      <c r="S139" s="122">
        <f t="shared" si="38"/>
        <v>0</v>
      </c>
      <c r="T139" s="122">
        <f t="shared" si="38"/>
        <v>0</v>
      </c>
      <c r="U139" s="122">
        <f t="shared" si="38"/>
        <v>0</v>
      </c>
    </row>
    <row r="140" spans="1:21" s="10" customFormat="1" ht="18" customHeight="1" x14ac:dyDescent="0.25">
      <c r="A140" s="44"/>
      <c r="B140" s="29"/>
      <c r="C140" s="148"/>
      <c r="D140" s="50"/>
      <c r="E140" s="45"/>
      <c r="F140" s="171" t="str">
        <f>IF(E140&gt;0.001,IF(D140&gt;0.001,(E140-D140)/D140,1),"")</f>
        <v/>
      </c>
      <c r="G140" s="45"/>
      <c r="H140" s="51"/>
      <c r="I140" s="30"/>
      <c r="J140" s="46"/>
      <c r="K140" s="46"/>
      <c r="L140" s="46"/>
      <c r="M140" s="9"/>
      <c r="N140" s="9"/>
      <c r="O140" s="9"/>
      <c r="P140" s="9"/>
      <c r="Q140" s="9"/>
      <c r="R140" s="9"/>
      <c r="S140" s="9"/>
      <c r="T140" s="9"/>
      <c r="U140" s="9"/>
    </row>
    <row r="141" spans="1:21" s="62" customFormat="1" x14ac:dyDescent="0.25">
      <c r="A141" s="127" t="s">
        <v>92</v>
      </c>
      <c r="B141" s="90"/>
      <c r="C141" s="150"/>
      <c r="D141" s="106">
        <v>655182.85</v>
      </c>
      <c r="E141" s="107">
        <f t="shared" ref="E141" si="39">E28+E48+E53+E57+E64+E70+E84+E101+E109+E126+E131+E135+E139</f>
        <v>659151.5</v>
      </c>
      <c r="F141" s="173">
        <f>IF(E141&gt;0.001,IF(D141&gt;0.001,(E141-D141)/D141,1),"")</f>
        <v>6.0573166712163231E-3</v>
      </c>
      <c r="G141" s="106">
        <f t="shared" ref="G141:H141" si="40">G28+G48+G53+G57+G64+G70+G84+G101+G109+G126+G131+G135+G139</f>
        <v>363475.70999999996</v>
      </c>
      <c r="H141" s="106">
        <f t="shared" si="40"/>
        <v>291707.14</v>
      </c>
      <c r="I141" s="167"/>
      <c r="J141" s="126">
        <f t="shared" ref="J141:U141" si="41">J28+J48+J53+J64+J70+J84+J101+J109+J126+J131+J135+J139</f>
        <v>18583.760000000002</v>
      </c>
      <c r="K141" s="126">
        <f t="shared" si="41"/>
        <v>109753.40000000001</v>
      </c>
      <c r="L141" s="126">
        <f t="shared" si="41"/>
        <v>14356.3</v>
      </c>
      <c r="M141" s="126">
        <f t="shared" si="41"/>
        <v>36208.32</v>
      </c>
      <c r="N141" s="126">
        <f t="shared" si="41"/>
        <v>6175.8599999999988</v>
      </c>
      <c r="O141" s="126">
        <f t="shared" si="41"/>
        <v>13139.06</v>
      </c>
      <c r="P141" s="126">
        <f t="shared" si="41"/>
        <v>33031.369999999995</v>
      </c>
      <c r="Q141" s="126">
        <f t="shared" si="41"/>
        <v>101742.75</v>
      </c>
      <c r="R141" s="126">
        <f t="shared" si="41"/>
        <v>31938.890000000003</v>
      </c>
      <c r="S141" s="126">
        <f t="shared" si="41"/>
        <v>0</v>
      </c>
      <c r="T141" s="126">
        <f t="shared" si="41"/>
        <v>0</v>
      </c>
      <c r="U141" s="126">
        <f t="shared" si="41"/>
        <v>0</v>
      </c>
    </row>
    <row r="142" spans="1:21" x14ac:dyDescent="0.25">
      <c r="A142" s="32"/>
      <c r="B142" s="33"/>
      <c r="C142" s="151"/>
      <c r="D142" s="34"/>
      <c r="E142" s="34"/>
      <c r="F142" s="174"/>
      <c r="G142" s="34"/>
      <c r="H142" s="35"/>
      <c r="I142" s="30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x14ac:dyDescent="0.25">
      <c r="A143" s="158" t="s">
        <v>173</v>
      </c>
      <c r="B143" s="33"/>
      <c r="C143" s="151"/>
      <c r="D143" s="159">
        <v>451820</v>
      </c>
      <c r="E143" s="168">
        <v>455643</v>
      </c>
      <c r="F143" s="175">
        <f>E143-D143</f>
        <v>3823</v>
      </c>
      <c r="G143" s="34"/>
      <c r="H143" s="35"/>
      <c r="I143" s="30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x14ac:dyDescent="0.25">
      <c r="A144" s="32"/>
      <c r="B144" s="33"/>
      <c r="C144" s="151"/>
      <c r="D144" s="34"/>
      <c r="E144" s="34"/>
      <c r="F144" s="176">
        <f>F143/D143</f>
        <v>8.4613341596210881E-3</v>
      </c>
      <c r="G144" s="34"/>
      <c r="H144" s="35"/>
      <c r="I144" s="30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x14ac:dyDescent="0.25">
      <c r="A145" s="32"/>
      <c r="B145" s="33"/>
      <c r="C145" s="151"/>
      <c r="D145" s="34"/>
      <c r="E145" s="34"/>
      <c r="F145" s="174"/>
      <c r="G145" s="34"/>
      <c r="H145" s="35"/>
      <c r="I145" s="30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x14ac:dyDescent="0.25">
      <c r="A146" s="32"/>
      <c r="B146" s="33"/>
      <c r="C146" s="151"/>
      <c r="D146" s="63"/>
      <c r="E146" s="34"/>
      <c r="F146" s="174"/>
      <c r="G146" s="34"/>
      <c r="H146" s="35"/>
      <c r="I146" s="30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x14ac:dyDescent="0.25">
      <c r="A147" s="32"/>
      <c r="B147" s="33"/>
      <c r="C147" s="151"/>
      <c r="D147" s="34"/>
      <c r="E147" s="34"/>
      <c r="F147" s="174"/>
      <c r="G147" s="34"/>
      <c r="H147" s="35"/>
      <c r="I147" s="30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x14ac:dyDescent="0.25">
      <c r="A148" s="32"/>
      <c r="B148" s="33"/>
      <c r="C148" s="151"/>
      <c r="D148" s="34"/>
      <c r="E148" s="34"/>
      <c r="F148" s="174"/>
      <c r="G148" s="34"/>
      <c r="H148" s="35"/>
      <c r="I148" s="30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x14ac:dyDescent="0.25">
      <c r="A149" s="32"/>
      <c r="B149" s="33"/>
      <c r="C149" s="151"/>
      <c r="D149" s="34"/>
      <c r="E149" s="34"/>
      <c r="F149" s="174"/>
      <c r="G149" s="34"/>
      <c r="H149" s="35"/>
      <c r="I149" s="30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1:21" x14ac:dyDescent="0.25">
      <c r="A150" s="32"/>
      <c r="B150" s="33"/>
      <c r="C150" s="151"/>
      <c r="D150" s="34"/>
      <c r="E150" s="34"/>
      <c r="F150" s="174"/>
      <c r="G150" s="34"/>
      <c r="H150" s="35"/>
      <c r="I150" s="30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1:21" x14ac:dyDescent="0.25">
      <c r="A151" s="32"/>
      <c r="B151" s="33"/>
      <c r="C151" s="151"/>
      <c r="D151" s="34"/>
      <c r="E151" s="34"/>
      <c r="F151" s="174"/>
      <c r="G151" s="34"/>
      <c r="H151" s="35"/>
      <c r="I151" s="30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1:21" x14ac:dyDescent="0.25">
      <c r="A152" s="32"/>
      <c r="B152" s="33"/>
      <c r="C152" s="151"/>
      <c r="D152" s="34"/>
      <c r="E152" s="34"/>
      <c r="F152" s="174"/>
      <c r="G152" s="34"/>
      <c r="H152" s="35"/>
      <c r="I152" s="30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1:21" x14ac:dyDescent="0.25">
      <c r="A153" s="32"/>
      <c r="B153" s="33"/>
      <c r="C153" s="151"/>
      <c r="D153" s="34"/>
      <c r="E153" s="34"/>
      <c r="F153" s="174"/>
      <c r="G153" s="34"/>
      <c r="H153" s="35"/>
      <c r="I153" s="30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1:21" x14ac:dyDescent="0.25">
      <c r="A154" s="32"/>
      <c r="B154" s="33"/>
      <c r="C154" s="151"/>
      <c r="D154" s="34"/>
      <c r="E154" s="34"/>
      <c r="F154" s="174"/>
      <c r="G154" s="34"/>
      <c r="H154" s="35"/>
      <c r="I154" s="30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1:21" x14ac:dyDescent="0.25">
      <c r="D155" s="14"/>
      <c r="E155" s="14"/>
      <c r="G155" s="14"/>
      <c r="H155" s="15"/>
    </row>
    <row r="156" spans="1:21" x14ac:dyDescent="0.25">
      <c r="D156" s="14"/>
      <c r="E156" s="14"/>
      <c r="G156" s="14"/>
      <c r="H156" s="15"/>
    </row>
    <row r="157" spans="1:21" x14ac:dyDescent="0.25">
      <c r="D157" s="14"/>
      <c r="E157" s="14"/>
      <c r="G157" s="14"/>
      <c r="H157" s="15"/>
    </row>
    <row r="158" spans="1:21" x14ac:dyDescent="0.25">
      <c r="D158" s="14"/>
      <c r="E158" s="14"/>
      <c r="G158" s="14"/>
      <c r="H158" s="15"/>
    </row>
    <row r="159" spans="1:21" x14ac:dyDescent="0.25">
      <c r="D159" s="14"/>
      <c r="E159" s="14"/>
      <c r="G159" s="14"/>
      <c r="H159" s="15"/>
    </row>
    <row r="160" spans="1:21" x14ac:dyDescent="0.25">
      <c r="D160" s="14"/>
      <c r="E160" s="14"/>
      <c r="G160" s="14"/>
      <c r="H160" s="15"/>
    </row>
    <row r="161" spans="4:8" x14ac:dyDescent="0.25">
      <c r="D161" s="14"/>
      <c r="E161" s="14"/>
      <c r="G161" s="14"/>
      <c r="H161" s="15"/>
    </row>
    <row r="162" spans="4:8" x14ac:dyDescent="0.25">
      <c r="D162" s="14"/>
      <c r="E162" s="14"/>
      <c r="G162" s="14"/>
      <c r="H162" s="15"/>
    </row>
    <row r="163" spans="4:8" x14ac:dyDescent="0.25">
      <c r="D163" s="14"/>
      <c r="E163" s="14"/>
      <c r="G163" s="14"/>
      <c r="H163" s="15"/>
    </row>
    <row r="164" spans="4:8" x14ac:dyDescent="0.25">
      <c r="D164" s="14"/>
      <c r="E164" s="14"/>
      <c r="G164" s="14"/>
      <c r="H164" s="15"/>
    </row>
    <row r="165" spans="4:8" x14ac:dyDescent="0.25">
      <c r="D165" s="14"/>
      <c r="E165" s="14"/>
      <c r="G165" s="14"/>
      <c r="H165" s="15"/>
    </row>
    <row r="166" spans="4:8" x14ac:dyDescent="0.25">
      <c r="D166" s="14"/>
      <c r="E166" s="14"/>
      <c r="G166" s="14"/>
      <c r="H166" s="15"/>
    </row>
    <row r="167" spans="4:8" x14ac:dyDescent="0.25">
      <c r="D167" s="14"/>
      <c r="E167" s="14"/>
      <c r="G167" s="14"/>
      <c r="H167" s="15"/>
    </row>
    <row r="168" spans="4:8" x14ac:dyDescent="0.25">
      <c r="D168" s="14"/>
      <c r="E168" s="14"/>
      <c r="G168" s="14"/>
      <c r="H168" s="15"/>
    </row>
    <row r="169" spans="4:8" x14ac:dyDescent="0.25">
      <c r="D169" s="14"/>
      <c r="E169" s="14"/>
      <c r="G169" s="14"/>
      <c r="H169" s="15"/>
    </row>
    <row r="170" spans="4:8" x14ac:dyDescent="0.25">
      <c r="D170" s="14"/>
      <c r="E170" s="14"/>
      <c r="G170" s="14"/>
      <c r="H170" s="15"/>
    </row>
    <row r="171" spans="4:8" x14ac:dyDescent="0.25">
      <c r="D171" s="14"/>
      <c r="E171" s="14"/>
      <c r="G171" s="14"/>
      <c r="H171" s="15"/>
    </row>
    <row r="172" spans="4:8" x14ac:dyDescent="0.25">
      <c r="D172" s="14"/>
      <c r="E172" s="14"/>
      <c r="G172" s="14"/>
      <c r="H172" s="15"/>
    </row>
    <row r="173" spans="4:8" x14ac:dyDescent="0.25">
      <c r="D173" s="14"/>
      <c r="E173" s="14"/>
      <c r="G173" s="14"/>
      <c r="H173" s="15"/>
    </row>
    <row r="174" spans="4:8" x14ac:dyDescent="0.25">
      <c r="D174" s="14"/>
      <c r="E174" s="14"/>
      <c r="G174" s="14"/>
      <c r="H174" s="15"/>
    </row>
    <row r="175" spans="4:8" x14ac:dyDescent="0.25">
      <c r="D175" s="14"/>
      <c r="E175" s="14"/>
      <c r="G175" s="14"/>
      <c r="H175" s="15"/>
    </row>
    <row r="176" spans="4:8" x14ac:dyDescent="0.25">
      <c r="D176" s="14"/>
      <c r="E176" s="14"/>
      <c r="G176" s="14"/>
      <c r="H176" s="15"/>
    </row>
    <row r="177" spans="4:8" x14ac:dyDescent="0.25">
      <c r="D177" s="14"/>
      <c r="E177" s="14"/>
      <c r="G177" s="14"/>
      <c r="H177" s="15"/>
    </row>
    <row r="178" spans="4:8" x14ac:dyDescent="0.25">
      <c r="D178" s="14"/>
      <c r="E178" s="14"/>
      <c r="G178" s="14"/>
      <c r="H178" s="15"/>
    </row>
    <row r="179" spans="4:8" x14ac:dyDescent="0.25">
      <c r="D179" s="14"/>
      <c r="E179" s="14"/>
      <c r="G179" s="14"/>
      <c r="H179" s="15"/>
    </row>
    <row r="180" spans="4:8" x14ac:dyDescent="0.25">
      <c r="D180" s="14"/>
      <c r="E180" s="14"/>
      <c r="G180" s="14"/>
      <c r="H180" s="15"/>
    </row>
    <row r="181" spans="4:8" x14ac:dyDescent="0.25">
      <c r="D181" s="14"/>
      <c r="E181" s="14"/>
      <c r="G181" s="14"/>
      <c r="H181" s="15"/>
    </row>
    <row r="182" spans="4:8" x14ac:dyDescent="0.25">
      <c r="D182" s="14"/>
      <c r="E182" s="14"/>
      <c r="G182" s="14"/>
      <c r="H182" s="15"/>
    </row>
    <row r="183" spans="4:8" x14ac:dyDescent="0.25">
      <c r="D183" s="14"/>
      <c r="E183" s="14"/>
      <c r="G183" s="14"/>
      <c r="H183" s="15"/>
    </row>
    <row r="184" spans="4:8" x14ac:dyDescent="0.25">
      <c r="D184" s="14"/>
      <c r="E184" s="14"/>
      <c r="G184" s="14"/>
      <c r="H184" s="15"/>
    </row>
    <row r="185" spans="4:8" x14ac:dyDescent="0.25">
      <c r="D185" s="14"/>
      <c r="E185" s="14"/>
      <c r="G185" s="14"/>
      <c r="H185" s="15"/>
    </row>
    <row r="186" spans="4:8" x14ac:dyDescent="0.25">
      <c r="D186" s="14"/>
      <c r="E186" s="14"/>
      <c r="G186" s="14"/>
      <c r="H186" s="15"/>
    </row>
    <row r="187" spans="4:8" x14ac:dyDescent="0.25">
      <c r="D187" s="14"/>
      <c r="E187" s="14"/>
      <c r="G187" s="14"/>
      <c r="H187" s="15"/>
    </row>
    <row r="188" spans="4:8" x14ac:dyDescent="0.25">
      <c r="D188" s="14"/>
      <c r="E188" s="14"/>
      <c r="G188" s="14"/>
      <c r="H188" s="15"/>
    </row>
    <row r="189" spans="4:8" x14ac:dyDescent="0.25">
      <c r="D189" s="14"/>
      <c r="E189" s="14"/>
      <c r="G189" s="14"/>
      <c r="H189" s="15"/>
    </row>
    <row r="190" spans="4:8" x14ac:dyDescent="0.25">
      <c r="D190" s="14"/>
      <c r="E190" s="14"/>
      <c r="G190" s="14"/>
      <c r="H190" s="15"/>
    </row>
    <row r="191" spans="4:8" x14ac:dyDescent="0.25">
      <c r="D191" s="14"/>
      <c r="E191" s="14"/>
      <c r="G191" s="14"/>
      <c r="H191" s="15"/>
    </row>
    <row r="192" spans="4:8" x14ac:dyDescent="0.25">
      <c r="D192" s="14"/>
      <c r="E192" s="14"/>
      <c r="G192" s="14"/>
      <c r="H192" s="15"/>
    </row>
    <row r="193" spans="4:8" x14ac:dyDescent="0.25">
      <c r="D193" s="14"/>
      <c r="E193" s="14"/>
      <c r="G193" s="14"/>
      <c r="H193" s="15"/>
    </row>
    <row r="194" spans="4:8" x14ac:dyDescent="0.25">
      <c r="D194" s="14"/>
      <c r="E194" s="14"/>
      <c r="G194" s="14"/>
      <c r="H194" s="15"/>
    </row>
    <row r="195" spans="4:8" x14ac:dyDescent="0.25">
      <c r="D195" s="14"/>
      <c r="E195" s="14"/>
      <c r="G195" s="14"/>
      <c r="H195" s="15"/>
    </row>
    <row r="196" spans="4:8" x14ac:dyDescent="0.25">
      <c r="D196" s="14"/>
      <c r="E196" s="14"/>
      <c r="G196" s="14"/>
      <c r="H196" s="15"/>
    </row>
    <row r="197" spans="4:8" x14ac:dyDescent="0.25">
      <c r="D197" s="14"/>
      <c r="E197" s="14"/>
      <c r="G197" s="14"/>
      <c r="H197" s="15"/>
    </row>
    <row r="198" spans="4:8" x14ac:dyDescent="0.25">
      <c r="D198" s="14"/>
      <c r="E198" s="14"/>
      <c r="G198" s="14"/>
      <c r="H198" s="15"/>
    </row>
    <row r="199" spans="4:8" x14ac:dyDescent="0.25">
      <c r="D199" s="14"/>
      <c r="E199" s="14"/>
      <c r="G199" s="14"/>
      <c r="H199" s="15"/>
    </row>
    <row r="200" spans="4:8" x14ac:dyDescent="0.25">
      <c r="D200" s="14"/>
      <c r="E200" s="14"/>
      <c r="G200" s="14"/>
      <c r="H200" s="15"/>
    </row>
    <row r="201" spans="4:8" x14ac:dyDescent="0.25">
      <c r="D201" s="14"/>
      <c r="E201" s="14"/>
      <c r="G201" s="14"/>
      <c r="H201" s="15"/>
    </row>
    <row r="202" spans="4:8" x14ac:dyDescent="0.25">
      <c r="D202" s="14"/>
      <c r="E202" s="14"/>
      <c r="G202" s="14"/>
      <c r="H202" s="15"/>
    </row>
    <row r="203" spans="4:8" x14ac:dyDescent="0.25">
      <c r="D203" s="14"/>
      <c r="E203" s="14"/>
      <c r="G203" s="14"/>
      <c r="H203" s="15"/>
    </row>
    <row r="204" spans="4:8" x14ac:dyDescent="0.25">
      <c r="D204" s="14"/>
      <c r="E204" s="14"/>
      <c r="G204" s="14"/>
      <c r="H204" s="15"/>
    </row>
    <row r="205" spans="4:8" x14ac:dyDescent="0.25">
      <c r="D205" s="14"/>
      <c r="E205" s="14"/>
      <c r="G205" s="14"/>
      <c r="H205" s="15"/>
    </row>
    <row r="206" spans="4:8" x14ac:dyDescent="0.25">
      <c r="D206" s="14"/>
      <c r="E206" s="14"/>
      <c r="G206" s="14"/>
      <c r="H206" s="15"/>
    </row>
    <row r="207" spans="4:8" x14ac:dyDescent="0.25">
      <c r="D207" s="14"/>
      <c r="E207" s="14"/>
      <c r="G207" s="14"/>
      <c r="H207" s="15"/>
    </row>
    <row r="208" spans="4:8" x14ac:dyDescent="0.25">
      <c r="D208" s="14"/>
      <c r="E208" s="14"/>
      <c r="G208" s="14"/>
      <c r="H208" s="15"/>
    </row>
    <row r="209" spans="4:8" x14ac:dyDescent="0.25">
      <c r="D209" s="14"/>
      <c r="E209" s="14"/>
      <c r="G209" s="14"/>
      <c r="H209" s="15"/>
    </row>
    <row r="210" spans="4:8" x14ac:dyDescent="0.25">
      <c r="D210" s="14"/>
      <c r="E210" s="14"/>
      <c r="G210" s="14"/>
      <c r="H210" s="15"/>
    </row>
    <row r="211" spans="4:8" x14ac:dyDescent="0.25">
      <c r="D211" s="14"/>
      <c r="E211" s="14"/>
      <c r="G211" s="14"/>
      <c r="H211" s="15"/>
    </row>
    <row r="212" spans="4:8" x14ac:dyDescent="0.25">
      <c r="D212" s="14"/>
      <c r="E212" s="14"/>
      <c r="G212" s="14"/>
      <c r="H212" s="15"/>
    </row>
    <row r="213" spans="4:8" x14ac:dyDescent="0.25">
      <c r="D213" s="14"/>
      <c r="E213" s="14"/>
      <c r="G213" s="14"/>
      <c r="H213" s="15"/>
    </row>
    <row r="214" spans="4:8" x14ac:dyDescent="0.25">
      <c r="D214" s="14"/>
      <c r="E214" s="14"/>
      <c r="G214" s="14"/>
      <c r="H214" s="15"/>
    </row>
    <row r="215" spans="4:8" x14ac:dyDescent="0.25">
      <c r="D215" s="14"/>
      <c r="E215" s="14"/>
      <c r="G215" s="14"/>
      <c r="H215" s="15"/>
    </row>
    <row r="216" spans="4:8" x14ac:dyDescent="0.25">
      <c r="D216" s="14"/>
      <c r="E216" s="14"/>
      <c r="G216" s="14"/>
      <c r="H216" s="15"/>
    </row>
    <row r="217" spans="4:8" x14ac:dyDescent="0.25">
      <c r="D217" s="14"/>
      <c r="E217" s="14"/>
      <c r="G217" s="14"/>
      <c r="H217" s="15"/>
    </row>
    <row r="218" spans="4:8" x14ac:dyDescent="0.25">
      <c r="D218" s="14"/>
      <c r="E218" s="14"/>
      <c r="G218" s="14"/>
      <c r="H218" s="15"/>
    </row>
    <row r="219" spans="4:8" x14ac:dyDescent="0.25">
      <c r="D219" s="14"/>
      <c r="E219" s="14"/>
      <c r="G219" s="14"/>
      <c r="H219" s="15"/>
    </row>
    <row r="220" spans="4:8" x14ac:dyDescent="0.25">
      <c r="D220" s="14"/>
      <c r="E220" s="14"/>
      <c r="G220" s="14"/>
      <c r="H220" s="15"/>
    </row>
    <row r="221" spans="4:8" x14ac:dyDescent="0.25">
      <c r="D221" s="14"/>
      <c r="E221" s="14"/>
      <c r="G221" s="14"/>
      <c r="H221" s="15"/>
    </row>
    <row r="222" spans="4:8" x14ac:dyDescent="0.25">
      <c r="D222" s="14"/>
      <c r="E222" s="14"/>
      <c r="G222" s="14"/>
      <c r="H222" s="15"/>
    </row>
    <row r="223" spans="4:8" x14ac:dyDescent="0.25">
      <c r="D223" s="14"/>
      <c r="E223" s="14"/>
      <c r="G223" s="14"/>
      <c r="H223" s="15"/>
    </row>
    <row r="224" spans="4:8" x14ac:dyDescent="0.25">
      <c r="D224" s="14"/>
      <c r="E224" s="14"/>
      <c r="G224" s="14"/>
      <c r="H224" s="15"/>
    </row>
    <row r="225" spans="4:8" x14ac:dyDescent="0.25">
      <c r="D225" s="14"/>
      <c r="E225" s="14"/>
      <c r="G225" s="14"/>
      <c r="H225" s="15"/>
    </row>
    <row r="226" spans="4:8" x14ac:dyDescent="0.25">
      <c r="D226" s="14"/>
      <c r="E226" s="14"/>
      <c r="G226" s="14"/>
      <c r="H226" s="15"/>
    </row>
    <row r="227" spans="4:8" x14ac:dyDescent="0.25">
      <c r="D227" s="14"/>
      <c r="E227" s="14"/>
      <c r="G227" s="14"/>
      <c r="H227" s="15"/>
    </row>
    <row r="228" spans="4:8" x14ac:dyDescent="0.25">
      <c r="D228" s="14"/>
      <c r="E228" s="14"/>
      <c r="G228" s="14"/>
      <c r="H228" s="15"/>
    </row>
    <row r="229" spans="4:8" x14ac:dyDescent="0.25">
      <c r="D229" s="14"/>
      <c r="E229" s="14"/>
      <c r="G229" s="14"/>
      <c r="H229" s="15"/>
    </row>
    <row r="230" spans="4:8" x14ac:dyDescent="0.25">
      <c r="D230" s="14"/>
      <c r="E230" s="14"/>
      <c r="G230" s="14"/>
      <c r="H230" s="15"/>
    </row>
    <row r="231" spans="4:8" x14ac:dyDescent="0.25">
      <c r="D231" s="14"/>
      <c r="E231" s="14"/>
      <c r="G231" s="14"/>
      <c r="H231" s="15"/>
    </row>
    <row r="232" spans="4:8" x14ac:dyDescent="0.25">
      <c r="D232" s="14"/>
      <c r="E232" s="14"/>
      <c r="G232" s="14"/>
      <c r="H232" s="15"/>
    </row>
    <row r="233" spans="4:8" x14ac:dyDescent="0.25">
      <c r="D233" s="14"/>
      <c r="E233" s="14"/>
      <c r="G233" s="14"/>
      <c r="H233" s="15"/>
    </row>
    <row r="234" spans="4:8" x14ac:dyDescent="0.25">
      <c r="D234" s="14"/>
      <c r="E234" s="14"/>
      <c r="G234" s="14"/>
      <c r="H234" s="15"/>
    </row>
    <row r="235" spans="4:8" x14ac:dyDescent="0.25">
      <c r="D235" s="14"/>
      <c r="E235" s="14"/>
      <c r="G235" s="14"/>
      <c r="H235" s="15"/>
    </row>
    <row r="236" spans="4:8" x14ac:dyDescent="0.25">
      <c r="D236" s="14"/>
      <c r="E236" s="14"/>
      <c r="G236" s="14"/>
      <c r="H236" s="15"/>
    </row>
    <row r="237" spans="4:8" x14ac:dyDescent="0.25">
      <c r="D237" s="14"/>
      <c r="E237" s="14"/>
      <c r="G237" s="14"/>
      <c r="H237" s="15"/>
    </row>
    <row r="238" spans="4:8" x14ac:dyDescent="0.25">
      <c r="D238" s="14"/>
      <c r="E238" s="14"/>
      <c r="G238" s="14"/>
      <c r="H238" s="15"/>
    </row>
    <row r="239" spans="4:8" x14ac:dyDescent="0.25">
      <c r="D239" s="14"/>
      <c r="E239" s="14"/>
      <c r="G239" s="14"/>
      <c r="H239" s="15"/>
    </row>
    <row r="240" spans="4:8" x14ac:dyDescent="0.25">
      <c r="D240" s="14"/>
      <c r="E240" s="14"/>
      <c r="G240" s="14"/>
      <c r="H240" s="15"/>
    </row>
    <row r="241" spans="4:8" x14ac:dyDescent="0.25">
      <c r="D241" s="14"/>
      <c r="E241" s="14"/>
      <c r="G241" s="14"/>
      <c r="H241" s="15"/>
    </row>
    <row r="242" spans="4:8" x14ac:dyDescent="0.25">
      <c r="D242" s="14"/>
      <c r="E242" s="14"/>
      <c r="G242" s="14"/>
      <c r="H242" s="15"/>
    </row>
    <row r="243" spans="4:8" x14ac:dyDescent="0.25">
      <c r="D243" s="14"/>
      <c r="E243" s="14"/>
      <c r="G243" s="14"/>
      <c r="H243" s="15"/>
    </row>
    <row r="244" spans="4:8" x14ac:dyDescent="0.25">
      <c r="D244" s="14"/>
      <c r="E244" s="14"/>
      <c r="G244" s="14"/>
      <c r="H244" s="15"/>
    </row>
    <row r="245" spans="4:8" x14ac:dyDescent="0.25">
      <c r="D245" s="14"/>
      <c r="E245" s="14"/>
      <c r="G245" s="14"/>
      <c r="H245" s="15"/>
    </row>
    <row r="246" spans="4:8" x14ac:dyDescent="0.25">
      <c r="D246" s="14"/>
      <c r="E246" s="14"/>
      <c r="G246" s="14"/>
      <c r="H246" s="15"/>
    </row>
    <row r="247" spans="4:8" x14ac:dyDescent="0.25">
      <c r="D247" s="14"/>
      <c r="E247" s="14"/>
      <c r="G247" s="14"/>
      <c r="H247" s="15"/>
    </row>
    <row r="248" spans="4:8" x14ac:dyDescent="0.25">
      <c r="D248" s="14"/>
      <c r="E248" s="14"/>
      <c r="G248" s="14"/>
      <c r="H248" s="15"/>
    </row>
    <row r="249" spans="4:8" x14ac:dyDescent="0.25">
      <c r="D249" s="14"/>
      <c r="E249" s="14"/>
      <c r="G249" s="14"/>
      <c r="H249" s="15"/>
    </row>
    <row r="250" spans="4:8" x14ac:dyDescent="0.25">
      <c r="D250" s="14"/>
      <c r="E250" s="14"/>
      <c r="G250" s="14"/>
      <c r="H250" s="15"/>
    </row>
    <row r="251" spans="4:8" x14ac:dyDescent="0.25">
      <c r="D251" s="14"/>
      <c r="E251" s="14"/>
      <c r="G251" s="14"/>
      <c r="H251" s="15"/>
    </row>
    <row r="252" spans="4:8" x14ac:dyDescent="0.25">
      <c r="D252" s="14"/>
      <c r="E252" s="14"/>
      <c r="G252" s="14"/>
      <c r="H252" s="15"/>
    </row>
    <row r="253" spans="4:8" x14ac:dyDescent="0.25">
      <c r="D253" s="14"/>
      <c r="E253" s="14"/>
      <c r="G253" s="14"/>
      <c r="H253" s="15"/>
    </row>
    <row r="254" spans="4:8" x14ac:dyDescent="0.25">
      <c r="D254" s="14"/>
      <c r="E254" s="14"/>
      <c r="G254" s="14"/>
      <c r="H254" s="15"/>
    </row>
    <row r="255" spans="4:8" x14ac:dyDescent="0.25">
      <c r="D255" s="14"/>
      <c r="E255" s="14"/>
      <c r="G255" s="14"/>
      <c r="H255" s="15"/>
    </row>
    <row r="256" spans="4:8" x14ac:dyDescent="0.25">
      <c r="D256" s="14"/>
      <c r="E256" s="14"/>
      <c r="G256" s="14"/>
      <c r="H256" s="15"/>
    </row>
    <row r="257" spans="4:8" x14ac:dyDescent="0.25">
      <c r="D257" s="14"/>
      <c r="E257" s="14"/>
      <c r="G257" s="14"/>
      <c r="H257" s="15"/>
    </row>
    <row r="258" spans="4:8" x14ac:dyDescent="0.25">
      <c r="D258" s="14"/>
      <c r="E258" s="14"/>
      <c r="G258" s="14"/>
      <c r="H258" s="15"/>
    </row>
    <row r="259" spans="4:8" x14ac:dyDescent="0.25">
      <c r="D259" s="14"/>
      <c r="E259" s="14"/>
      <c r="G259" s="14"/>
      <c r="H259" s="15"/>
    </row>
    <row r="260" spans="4:8" x14ac:dyDescent="0.25">
      <c r="D260" s="14"/>
      <c r="E260" s="14"/>
      <c r="G260" s="14"/>
      <c r="H260" s="15"/>
    </row>
    <row r="261" spans="4:8" x14ac:dyDescent="0.25">
      <c r="D261" s="14"/>
      <c r="E261" s="14"/>
      <c r="G261" s="14"/>
      <c r="H261" s="15"/>
    </row>
    <row r="262" spans="4:8" x14ac:dyDescent="0.25">
      <c r="D262" s="14"/>
      <c r="E262" s="14"/>
      <c r="G262" s="14"/>
      <c r="H262" s="15"/>
    </row>
    <row r="263" spans="4:8" x14ac:dyDescent="0.25">
      <c r="D263" s="14"/>
      <c r="E263" s="14"/>
      <c r="G263" s="14"/>
      <c r="H263" s="15"/>
    </row>
    <row r="264" spans="4:8" x14ac:dyDescent="0.25">
      <c r="D264" s="14"/>
      <c r="E264" s="14"/>
      <c r="G264" s="14"/>
      <c r="H264" s="15"/>
    </row>
    <row r="265" spans="4:8" x14ac:dyDescent="0.25">
      <c r="D265" s="14"/>
      <c r="E265" s="14"/>
      <c r="G265" s="14"/>
      <c r="H265" s="15"/>
    </row>
    <row r="266" spans="4:8" x14ac:dyDescent="0.25">
      <c r="D266" s="14"/>
      <c r="E266" s="14"/>
      <c r="G266" s="14"/>
      <c r="H266" s="15"/>
    </row>
    <row r="267" spans="4:8" x14ac:dyDescent="0.25">
      <c r="D267" s="14"/>
      <c r="E267" s="14"/>
      <c r="G267" s="14"/>
      <c r="H267" s="15"/>
    </row>
    <row r="268" spans="4:8" x14ac:dyDescent="0.25">
      <c r="D268" s="14"/>
      <c r="E268" s="14"/>
      <c r="G268" s="14"/>
      <c r="H268" s="15"/>
    </row>
    <row r="269" spans="4:8" x14ac:dyDescent="0.25">
      <c r="D269" s="14"/>
      <c r="E269" s="14"/>
      <c r="G269" s="14"/>
      <c r="H269" s="15"/>
    </row>
    <row r="270" spans="4:8" x14ac:dyDescent="0.25">
      <c r="D270" s="14"/>
      <c r="E270" s="14"/>
      <c r="G270" s="14"/>
      <c r="H270" s="15"/>
    </row>
    <row r="271" spans="4:8" x14ac:dyDescent="0.25">
      <c r="D271" s="14"/>
      <c r="E271" s="14"/>
      <c r="G271" s="14"/>
      <c r="H271" s="15"/>
    </row>
    <row r="272" spans="4:8" x14ac:dyDescent="0.25">
      <c r="D272" s="14"/>
      <c r="E272" s="14"/>
      <c r="G272" s="14"/>
      <c r="H272" s="15"/>
    </row>
    <row r="273" spans="4:8" x14ac:dyDescent="0.25">
      <c r="D273" s="14"/>
      <c r="E273" s="14"/>
      <c r="G273" s="14"/>
      <c r="H273" s="15"/>
    </row>
    <row r="274" spans="4:8" x14ac:dyDescent="0.25">
      <c r="D274" s="14"/>
      <c r="E274" s="14"/>
      <c r="G274" s="14"/>
      <c r="H274" s="15"/>
    </row>
    <row r="275" spans="4:8" x14ac:dyDescent="0.25">
      <c r="D275" s="14"/>
      <c r="E275" s="14"/>
      <c r="G275" s="14"/>
      <c r="H275" s="15"/>
    </row>
    <row r="276" spans="4:8" x14ac:dyDescent="0.25">
      <c r="D276" s="14"/>
      <c r="E276" s="14"/>
      <c r="G276" s="14"/>
      <c r="H276" s="15"/>
    </row>
    <row r="277" spans="4:8" x14ac:dyDescent="0.25">
      <c r="D277" s="14"/>
      <c r="E277" s="14"/>
      <c r="G277" s="14"/>
      <c r="H277" s="15"/>
    </row>
    <row r="278" spans="4:8" x14ac:dyDescent="0.25">
      <c r="D278" s="14"/>
      <c r="E278" s="14"/>
      <c r="G278" s="14"/>
      <c r="H278" s="15"/>
    </row>
    <row r="279" spans="4:8" x14ac:dyDescent="0.25">
      <c r="D279" s="14"/>
      <c r="E279" s="14"/>
      <c r="G279" s="14"/>
      <c r="H279" s="15"/>
    </row>
    <row r="280" spans="4:8" x14ac:dyDescent="0.25">
      <c r="D280" s="14"/>
      <c r="E280" s="14"/>
      <c r="G280" s="14"/>
      <c r="H280" s="15"/>
    </row>
    <row r="281" spans="4:8" x14ac:dyDescent="0.25">
      <c r="D281" s="14"/>
      <c r="E281" s="14"/>
      <c r="G281" s="14"/>
      <c r="H281" s="15"/>
    </row>
    <row r="282" spans="4:8" x14ac:dyDescent="0.25">
      <c r="D282" s="14"/>
      <c r="E282" s="14"/>
      <c r="G282" s="14"/>
      <c r="H282" s="15"/>
    </row>
    <row r="283" spans="4:8" x14ac:dyDescent="0.25">
      <c r="D283" s="14"/>
      <c r="E283" s="14"/>
      <c r="G283" s="14"/>
      <c r="H283" s="15"/>
    </row>
    <row r="284" spans="4:8" x14ac:dyDescent="0.25">
      <c r="D284" s="14"/>
      <c r="E284" s="14"/>
      <c r="G284" s="14"/>
      <c r="H284" s="15"/>
    </row>
    <row r="285" spans="4:8" x14ac:dyDescent="0.25">
      <c r="D285" s="14"/>
      <c r="E285" s="14"/>
      <c r="G285" s="14"/>
      <c r="H285" s="15"/>
    </row>
    <row r="286" spans="4:8" x14ac:dyDescent="0.25">
      <c r="D286" s="14"/>
      <c r="E286" s="14"/>
      <c r="G286" s="14"/>
      <c r="H286" s="15"/>
    </row>
    <row r="287" spans="4:8" x14ac:dyDescent="0.25">
      <c r="D287" s="14"/>
      <c r="E287" s="14"/>
      <c r="G287" s="14"/>
      <c r="H287" s="15"/>
    </row>
    <row r="288" spans="4:8" x14ac:dyDescent="0.25">
      <c r="D288" s="14"/>
      <c r="E288" s="14"/>
      <c r="G288" s="14"/>
      <c r="H288" s="15"/>
    </row>
    <row r="289" spans="4:8" x14ac:dyDescent="0.25">
      <c r="D289" s="14"/>
      <c r="E289" s="14"/>
      <c r="G289" s="14"/>
      <c r="H289" s="15"/>
    </row>
    <row r="290" spans="4:8" x14ac:dyDescent="0.25">
      <c r="D290" s="14"/>
      <c r="E290" s="14"/>
      <c r="G290" s="14"/>
      <c r="H290" s="15"/>
    </row>
    <row r="291" spans="4:8" x14ac:dyDescent="0.25">
      <c r="D291" s="14"/>
      <c r="E291" s="14"/>
      <c r="G291" s="14"/>
      <c r="H291" s="15"/>
    </row>
    <row r="292" spans="4:8" x14ac:dyDescent="0.25">
      <c r="D292" s="14"/>
      <c r="E292" s="14"/>
      <c r="G292" s="14"/>
      <c r="H292" s="15"/>
    </row>
    <row r="293" spans="4:8" x14ac:dyDescent="0.25">
      <c r="D293" s="14"/>
      <c r="E293" s="14"/>
      <c r="G293" s="14"/>
      <c r="H293" s="15"/>
    </row>
    <row r="294" spans="4:8" x14ac:dyDescent="0.25">
      <c r="D294" s="14"/>
      <c r="E294" s="14"/>
      <c r="G294" s="14"/>
      <c r="H294" s="15"/>
    </row>
    <row r="295" spans="4:8" x14ac:dyDescent="0.25">
      <c r="D295" s="14"/>
      <c r="E295" s="14"/>
      <c r="G295" s="14"/>
      <c r="H295" s="15"/>
    </row>
    <row r="296" spans="4:8" x14ac:dyDescent="0.25">
      <c r="D296" s="14"/>
      <c r="E296" s="14"/>
      <c r="G296" s="14"/>
      <c r="H296" s="15"/>
    </row>
    <row r="297" spans="4:8" x14ac:dyDescent="0.25">
      <c r="D297" s="14"/>
      <c r="E297" s="14"/>
      <c r="G297" s="14"/>
      <c r="H297" s="15"/>
    </row>
    <row r="298" spans="4:8" x14ac:dyDescent="0.25">
      <c r="D298" s="14"/>
      <c r="E298" s="14"/>
      <c r="G298" s="14"/>
      <c r="H298" s="15"/>
    </row>
    <row r="299" spans="4:8" x14ac:dyDescent="0.25">
      <c r="D299" s="14"/>
      <c r="E299" s="14"/>
      <c r="G299" s="14"/>
      <c r="H299" s="15"/>
    </row>
    <row r="300" spans="4:8" x14ac:dyDescent="0.25">
      <c r="D300" s="14"/>
      <c r="E300" s="14"/>
      <c r="G300" s="14"/>
      <c r="H300" s="15"/>
    </row>
    <row r="301" spans="4:8" x14ac:dyDescent="0.25">
      <c r="D301" s="14"/>
      <c r="E301" s="14"/>
      <c r="G301" s="14"/>
      <c r="H301" s="15"/>
    </row>
    <row r="302" spans="4:8" x14ac:dyDescent="0.25">
      <c r="D302" s="14"/>
      <c r="E302" s="14"/>
      <c r="G302" s="14"/>
      <c r="H302" s="15"/>
    </row>
    <row r="303" spans="4:8" x14ac:dyDescent="0.25">
      <c r="D303" s="14"/>
      <c r="E303" s="14"/>
      <c r="G303" s="14"/>
      <c r="H303" s="15"/>
    </row>
    <row r="304" spans="4:8" x14ac:dyDescent="0.25">
      <c r="D304" s="14"/>
      <c r="E304" s="14"/>
      <c r="G304" s="14"/>
      <c r="H304" s="15"/>
    </row>
    <row r="305" spans="4:8" x14ac:dyDescent="0.25">
      <c r="D305" s="14"/>
      <c r="E305" s="14"/>
      <c r="G305" s="14"/>
      <c r="H305" s="15"/>
    </row>
    <row r="306" spans="4:8" x14ac:dyDescent="0.25">
      <c r="D306" s="14"/>
      <c r="E306" s="14"/>
      <c r="G306" s="14"/>
      <c r="H306" s="15"/>
    </row>
    <row r="307" spans="4:8" x14ac:dyDescent="0.25">
      <c r="D307" s="14"/>
      <c r="E307" s="14"/>
      <c r="G307" s="14"/>
      <c r="H307" s="15"/>
    </row>
    <row r="308" spans="4:8" x14ac:dyDescent="0.25">
      <c r="D308" s="14"/>
      <c r="E308" s="14"/>
      <c r="G308" s="14"/>
      <c r="H308" s="15"/>
    </row>
    <row r="309" spans="4:8" x14ac:dyDescent="0.25">
      <c r="D309" s="14"/>
      <c r="E309" s="14"/>
      <c r="G309" s="14"/>
      <c r="H309" s="15"/>
    </row>
    <row r="310" spans="4:8" x14ac:dyDescent="0.25">
      <c r="D310" s="14"/>
      <c r="E310" s="14"/>
      <c r="G310" s="14"/>
      <c r="H310" s="15"/>
    </row>
    <row r="311" spans="4:8" x14ac:dyDescent="0.25">
      <c r="D311" s="14"/>
      <c r="E311" s="14"/>
      <c r="G311" s="14"/>
      <c r="H311" s="15"/>
    </row>
    <row r="312" spans="4:8" x14ac:dyDescent="0.25">
      <c r="D312" s="14"/>
      <c r="E312" s="14"/>
      <c r="G312" s="14"/>
      <c r="H312" s="15"/>
    </row>
    <row r="313" spans="4:8" x14ac:dyDescent="0.25">
      <c r="D313" s="14"/>
      <c r="E313" s="14"/>
      <c r="G313" s="14"/>
      <c r="H313" s="15"/>
    </row>
    <row r="314" spans="4:8" x14ac:dyDescent="0.25">
      <c r="D314" s="14"/>
      <c r="E314" s="14"/>
      <c r="G314" s="14"/>
      <c r="H314" s="15"/>
    </row>
    <row r="315" spans="4:8" x14ac:dyDescent="0.25">
      <c r="D315" s="14"/>
      <c r="E315" s="14"/>
      <c r="G315" s="14"/>
      <c r="H315" s="15"/>
    </row>
    <row r="316" spans="4:8" x14ac:dyDescent="0.25">
      <c r="D316" s="14"/>
      <c r="E316" s="14"/>
      <c r="G316" s="14"/>
      <c r="H316" s="15"/>
    </row>
    <row r="317" spans="4:8" x14ac:dyDescent="0.25">
      <c r="D317" s="14"/>
      <c r="E317" s="14"/>
      <c r="G317" s="14"/>
      <c r="H317" s="15"/>
    </row>
    <row r="318" spans="4:8" x14ac:dyDescent="0.25">
      <c r="D318" s="14"/>
      <c r="E318" s="14"/>
      <c r="G318" s="14"/>
      <c r="H318" s="15"/>
    </row>
    <row r="319" spans="4:8" x14ac:dyDescent="0.25">
      <c r="D319" s="14"/>
      <c r="E319" s="14"/>
      <c r="G319" s="14"/>
      <c r="H319" s="15"/>
    </row>
    <row r="320" spans="4:8" x14ac:dyDescent="0.25">
      <c r="D320" s="14"/>
      <c r="E320" s="14"/>
      <c r="G320" s="14"/>
      <c r="H320" s="15"/>
    </row>
    <row r="321" spans="4:8" x14ac:dyDescent="0.25">
      <c r="D321" s="14"/>
      <c r="E321" s="14"/>
      <c r="G321" s="14"/>
      <c r="H321" s="15"/>
    </row>
    <row r="322" spans="4:8" x14ac:dyDescent="0.25">
      <c r="D322" s="14"/>
      <c r="E322" s="14"/>
      <c r="G322" s="14"/>
      <c r="H322" s="15"/>
    </row>
    <row r="323" spans="4:8" x14ac:dyDescent="0.25">
      <c r="D323" s="14"/>
      <c r="E323" s="14"/>
      <c r="G323" s="14"/>
      <c r="H323" s="15"/>
    </row>
    <row r="324" spans="4:8" x14ac:dyDescent="0.25">
      <c r="D324" s="14"/>
      <c r="E324" s="14"/>
      <c r="G324" s="14"/>
      <c r="H324" s="15"/>
    </row>
    <row r="325" spans="4:8" x14ac:dyDescent="0.25">
      <c r="D325" s="14"/>
      <c r="E325" s="14"/>
      <c r="G325" s="14"/>
      <c r="H325" s="15"/>
    </row>
    <row r="326" spans="4:8" x14ac:dyDescent="0.25">
      <c r="D326" s="14"/>
      <c r="E326" s="14"/>
      <c r="G326" s="14"/>
      <c r="H326" s="15"/>
    </row>
    <row r="327" spans="4:8" x14ac:dyDescent="0.25">
      <c r="D327" s="14"/>
      <c r="E327" s="14"/>
      <c r="G327" s="14"/>
      <c r="H327" s="15"/>
    </row>
    <row r="328" spans="4:8" x14ac:dyDescent="0.25">
      <c r="D328" s="14"/>
      <c r="E328" s="14"/>
      <c r="G328" s="14"/>
      <c r="H328" s="15"/>
    </row>
    <row r="329" spans="4:8" x14ac:dyDescent="0.25">
      <c r="D329" s="14"/>
      <c r="E329" s="14"/>
      <c r="G329" s="14"/>
      <c r="H329" s="15"/>
    </row>
    <row r="330" spans="4:8" x14ac:dyDescent="0.25">
      <c r="D330" s="14"/>
      <c r="E330" s="14"/>
      <c r="G330" s="14"/>
      <c r="H330" s="15"/>
    </row>
    <row r="331" spans="4:8" x14ac:dyDescent="0.25">
      <c r="D331" s="14"/>
      <c r="E331" s="14"/>
      <c r="G331" s="14"/>
      <c r="H331" s="15"/>
    </row>
    <row r="332" spans="4:8" x14ac:dyDescent="0.25">
      <c r="D332" s="14"/>
      <c r="E332" s="14"/>
      <c r="G332" s="14"/>
      <c r="H332" s="15"/>
    </row>
    <row r="333" spans="4:8" x14ac:dyDescent="0.25">
      <c r="D333" s="14"/>
      <c r="E333" s="14"/>
      <c r="G333" s="14"/>
      <c r="H333" s="15"/>
    </row>
    <row r="334" spans="4:8" x14ac:dyDescent="0.25">
      <c r="D334" s="14"/>
      <c r="E334" s="14"/>
      <c r="G334" s="14"/>
      <c r="H334" s="15"/>
    </row>
    <row r="335" spans="4:8" x14ac:dyDescent="0.25">
      <c r="D335" s="14"/>
      <c r="E335" s="14"/>
      <c r="G335" s="14"/>
      <c r="H335" s="15"/>
    </row>
    <row r="336" spans="4:8" x14ac:dyDescent="0.25">
      <c r="D336" s="14"/>
      <c r="E336" s="14"/>
      <c r="G336" s="14"/>
      <c r="H336" s="15"/>
    </row>
    <row r="337" spans="4:8" x14ac:dyDescent="0.25">
      <c r="D337" s="14"/>
      <c r="E337" s="14"/>
      <c r="G337" s="14"/>
      <c r="H337" s="15"/>
    </row>
    <row r="338" spans="4:8" x14ac:dyDescent="0.25">
      <c r="D338" s="14"/>
      <c r="E338" s="14"/>
      <c r="G338" s="14"/>
      <c r="H338" s="15"/>
    </row>
    <row r="339" spans="4:8" x14ac:dyDescent="0.25">
      <c r="D339" s="14"/>
      <c r="E339" s="14"/>
      <c r="G339" s="14"/>
      <c r="H339" s="15"/>
    </row>
    <row r="340" spans="4:8" x14ac:dyDescent="0.25">
      <c r="D340" s="14"/>
      <c r="E340" s="14"/>
      <c r="G340" s="14"/>
      <c r="H340" s="15"/>
    </row>
    <row r="341" spans="4:8" x14ac:dyDescent="0.25">
      <c r="D341" s="14"/>
      <c r="E341" s="14"/>
      <c r="G341" s="14"/>
      <c r="H341" s="15"/>
    </row>
    <row r="342" spans="4:8" x14ac:dyDescent="0.25">
      <c r="D342" s="14"/>
      <c r="E342" s="14"/>
      <c r="G342" s="14"/>
      <c r="H342" s="15"/>
    </row>
    <row r="343" spans="4:8" x14ac:dyDescent="0.25">
      <c r="D343" s="14"/>
      <c r="E343" s="14"/>
      <c r="G343" s="14"/>
      <c r="H343" s="15"/>
    </row>
    <row r="344" spans="4:8" x14ac:dyDescent="0.25">
      <c r="D344" s="14"/>
      <c r="E344" s="14"/>
      <c r="G344" s="14"/>
      <c r="H344" s="15"/>
    </row>
    <row r="345" spans="4:8" x14ac:dyDescent="0.25">
      <c r="D345" s="14"/>
      <c r="E345" s="14"/>
      <c r="G345" s="14"/>
      <c r="H345" s="15"/>
    </row>
    <row r="346" spans="4:8" x14ac:dyDescent="0.25">
      <c r="D346" s="14"/>
      <c r="E346" s="14"/>
      <c r="G346" s="14"/>
      <c r="H346" s="15"/>
    </row>
    <row r="347" spans="4:8" x14ac:dyDescent="0.25">
      <c r="D347" s="14"/>
      <c r="E347" s="14"/>
      <c r="G347" s="14"/>
      <c r="H347" s="15"/>
    </row>
    <row r="348" spans="4:8" x14ac:dyDescent="0.25">
      <c r="D348" s="14"/>
      <c r="E348" s="14"/>
      <c r="G348" s="14"/>
      <c r="H348" s="15"/>
    </row>
    <row r="349" spans="4:8" x14ac:dyDescent="0.25">
      <c r="D349" s="14"/>
      <c r="E349" s="14"/>
      <c r="G349" s="14"/>
      <c r="H349" s="15"/>
    </row>
    <row r="350" spans="4:8" x14ac:dyDescent="0.25">
      <c r="D350" s="14"/>
      <c r="E350" s="14"/>
      <c r="G350" s="14"/>
      <c r="H350" s="15"/>
    </row>
    <row r="351" spans="4:8" x14ac:dyDescent="0.25">
      <c r="D351" s="14"/>
      <c r="E351" s="14"/>
      <c r="G351" s="14"/>
      <c r="H351" s="15"/>
    </row>
    <row r="352" spans="4:8" x14ac:dyDescent="0.25">
      <c r="D352" s="14"/>
      <c r="E352" s="14"/>
      <c r="G352" s="14"/>
      <c r="H352" s="15"/>
    </row>
    <row r="353" spans="4:8" x14ac:dyDescent="0.25">
      <c r="D353" s="14"/>
      <c r="E353" s="14"/>
      <c r="G353" s="14"/>
      <c r="H353" s="15"/>
    </row>
    <row r="354" spans="4:8" x14ac:dyDescent="0.25">
      <c r="D354" s="14"/>
      <c r="E354" s="14"/>
      <c r="G354" s="14"/>
      <c r="H354" s="15"/>
    </row>
    <row r="355" spans="4:8" x14ac:dyDescent="0.25">
      <c r="D355" s="14"/>
      <c r="E355" s="14"/>
      <c r="G355" s="14"/>
      <c r="H355" s="15"/>
    </row>
    <row r="356" spans="4:8" x14ac:dyDescent="0.25">
      <c r="D356" s="14"/>
      <c r="E356" s="14"/>
      <c r="G356" s="14"/>
      <c r="H356" s="15"/>
    </row>
    <row r="357" spans="4:8" x14ac:dyDescent="0.25">
      <c r="D357" s="14"/>
      <c r="E357" s="14"/>
      <c r="G357" s="14"/>
      <c r="H357" s="15"/>
    </row>
    <row r="358" spans="4:8" x14ac:dyDescent="0.25">
      <c r="D358" s="14"/>
      <c r="E358" s="14"/>
      <c r="G358" s="14"/>
      <c r="H358" s="15"/>
    </row>
    <row r="359" spans="4:8" x14ac:dyDescent="0.25">
      <c r="D359" s="14"/>
      <c r="E359" s="14"/>
      <c r="G359" s="14"/>
      <c r="H359" s="15"/>
    </row>
    <row r="360" spans="4:8" x14ac:dyDescent="0.25">
      <c r="D360" s="14"/>
      <c r="E360" s="14"/>
      <c r="G360" s="14"/>
      <c r="H360" s="15"/>
    </row>
    <row r="361" spans="4:8" x14ac:dyDescent="0.25">
      <c r="D361" s="14"/>
      <c r="E361" s="14"/>
      <c r="G361" s="14"/>
      <c r="H361" s="15"/>
    </row>
    <row r="362" spans="4:8" x14ac:dyDescent="0.25">
      <c r="D362" s="14"/>
      <c r="E362" s="14"/>
      <c r="G362" s="14"/>
      <c r="H362" s="15"/>
    </row>
    <row r="363" spans="4:8" x14ac:dyDescent="0.25">
      <c r="D363" s="14"/>
      <c r="E363" s="14"/>
      <c r="G363" s="14"/>
      <c r="H363" s="15"/>
    </row>
    <row r="364" spans="4:8" x14ac:dyDescent="0.25">
      <c r="D364" s="14"/>
      <c r="E364" s="14"/>
      <c r="G364" s="14"/>
      <c r="H364" s="15"/>
    </row>
    <row r="365" spans="4:8" x14ac:dyDescent="0.25">
      <c r="D365" s="14"/>
      <c r="E365" s="14"/>
      <c r="G365" s="14"/>
      <c r="H365" s="15"/>
    </row>
    <row r="366" spans="4:8" x14ac:dyDescent="0.25">
      <c r="D366" s="14"/>
      <c r="E366" s="14"/>
      <c r="G366" s="14"/>
      <c r="H366" s="15"/>
    </row>
    <row r="367" spans="4:8" x14ac:dyDescent="0.25">
      <c r="D367" s="14"/>
      <c r="E367" s="14"/>
      <c r="G367" s="14"/>
      <c r="H367" s="15"/>
    </row>
    <row r="368" spans="4:8" x14ac:dyDescent="0.25">
      <c r="D368" s="14"/>
      <c r="E368" s="14"/>
      <c r="G368" s="14"/>
      <c r="H368" s="15"/>
    </row>
    <row r="369" spans="4:8" x14ac:dyDescent="0.25">
      <c r="D369" s="14"/>
      <c r="E369" s="14"/>
      <c r="G369" s="14"/>
      <c r="H369" s="15"/>
    </row>
    <row r="370" spans="4:8" x14ac:dyDescent="0.25">
      <c r="D370" s="14"/>
      <c r="E370" s="14"/>
      <c r="G370" s="14"/>
      <c r="H370" s="15"/>
    </row>
    <row r="371" spans="4:8" x14ac:dyDescent="0.25">
      <c r="D371" s="14"/>
      <c r="E371" s="14"/>
      <c r="G371" s="14"/>
      <c r="H371" s="15"/>
    </row>
    <row r="372" spans="4:8" x14ac:dyDescent="0.25">
      <c r="D372" s="14"/>
      <c r="E372" s="14"/>
      <c r="G372" s="14"/>
      <c r="H372" s="15"/>
    </row>
    <row r="373" spans="4:8" x14ac:dyDescent="0.25">
      <c r="D373" s="14"/>
      <c r="E373" s="14"/>
      <c r="G373" s="14"/>
      <c r="H373" s="15"/>
    </row>
  </sheetData>
  <autoFilter ref="A2:U141" xr:uid="{00000000-0009-0000-0000-000001000000}"/>
  <sortState xmlns:xlrd2="http://schemas.microsoft.com/office/spreadsheetml/2017/richdata2" ref="A36:AM47">
    <sortCondition ref="A36:A47"/>
  </sortState>
  <conditionalFormatting sqref="F4:F144">
    <cfRule type="cellIs" dxfId="51" priority="2" operator="lessThan">
      <formula>-0.000001</formula>
    </cfRule>
  </conditionalFormatting>
  <conditionalFormatting sqref="H1:H1048576">
    <cfRule type="cellIs" dxfId="50" priority="3" operator="lessThan">
      <formula>0</formula>
    </cfRule>
  </conditionalFormatting>
  <conditionalFormatting sqref="J73:R73">
    <cfRule type="cellIs" dxfId="49" priority="45" operator="equal">
      <formula>0</formula>
    </cfRule>
  </conditionalFormatting>
  <conditionalFormatting sqref="J4:U4">
    <cfRule type="cellIs" dxfId="48" priority="36" operator="equal">
      <formula>0</formula>
    </cfRule>
  </conditionalFormatting>
  <conditionalFormatting sqref="J16:U16">
    <cfRule type="cellIs" dxfId="47" priority="17" operator="equal">
      <formula>0</formula>
    </cfRule>
  </conditionalFormatting>
  <conditionalFormatting sqref="J30:U47">
    <cfRule type="cellIs" dxfId="46" priority="16" operator="equal">
      <formula>0</formula>
    </cfRule>
  </conditionalFormatting>
  <conditionalFormatting sqref="J50:U52">
    <cfRule type="cellIs" dxfId="45" priority="15" operator="equal">
      <formula>0</formula>
    </cfRule>
  </conditionalFormatting>
  <conditionalFormatting sqref="J54:U56">
    <cfRule type="cellIs" dxfId="44" priority="14" operator="equal">
      <formula>0</formula>
    </cfRule>
  </conditionalFormatting>
  <conditionalFormatting sqref="J58:U63">
    <cfRule type="cellIs" dxfId="43" priority="13" operator="equal">
      <formula>0</formula>
    </cfRule>
  </conditionalFormatting>
  <conditionalFormatting sqref="J65:U69">
    <cfRule type="cellIs" dxfId="42" priority="12" operator="equal">
      <formula>0</formula>
    </cfRule>
  </conditionalFormatting>
  <conditionalFormatting sqref="J71:U72">
    <cfRule type="cellIs" dxfId="41" priority="11" operator="equal">
      <formula>0</formula>
    </cfRule>
  </conditionalFormatting>
  <conditionalFormatting sqref="J74:U83">
    <cfRule type="cellIs" dxfId="40" priority="43" operator="equal">
      <formula>0</formula>
    </cfRule>
  </conditionalFormatting>
  <conditionalFormatting sqref="J86:U86">
    <cfRule type="cellIs" dxfId="39" priority="10" operator="equal">
      <formula>0</formula>
    </cfRule>
  </conditionalFormatting>
  <conditionalFormatting sqref="J102:U108">
    <cfRule type="cellIs" dxfId="38" priority="9" operator="equal">
      <formula>0</formula>
    </cfRule>
  </conditionalFormatting>
  <conditionalFormatting sqref="J110:U125">
    <cfRule type="cellIs" dxfId="37" priority="4" operator="equal">
      <formula>0</formula>
    </cfRule>
  </conditionalFormatting>
  <conditionalFormatting sqref="J127:U130">
    <cfRule type="cellIs" dxfId="36" priority="7" operator="equal">
      <formula>0</formula>
    </cfRule>
  </conditionalFormatting>
  <conditionalFormatting sqref="J132:U134">
    <cfRule type="cellIs" dxfId="35" priority="6" operator="equal">
      <formula>0</formula>
    </cfRule>
  </conditionalFormatting>
  <conditionalFormatting sqref="J136:U138">
    <cfRule type="cellIs" dxfId="34" priority="5" operator="equal">
      <formula>0</formula>
    </cfRule>
  </conditionalFormatting>
  <conditionalFormatting sqref="J140:U140">
    <cfRule type="cellIs" dxfId="33" priority="44" operator="equal">
      <formula>0</formula>
    </cfRule>
  </conditionalFormatting>
  <printOptions horizontalCentered="1"/>
  <pageMargins left="0.25" right="0.25" top="0.75" bottom="0.75" header="0.3" footer="0.3"/>
  <pageSetup scale="71" fitToHeight="0" orientation="landscape" horizontalDpi="360" verticalDpi="360" r:id="rId1"/>
  <rowBreaks count="1" manualBreakCount="1">
    <brk id="5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4824-B846-4FC9-9761-79D94D1C7FB1}">
  <sheetPr>
    <pageSetUpPr fitToPage="1"/>
  </sheetPr>
  <dimension ref="A1:S266"/>
  <sheetViews>
    <sheetView tabSelected="1" topLeftCell="A18" workbookViewId="0">
      <selection activeCell="G18" sqref="G1:S1048576"/>
    </sheetView>
  </sheetViews>
  <sheetFormatPr defaultRowHeight="15.75" x14ac:dyDescent="0.25"/>
  <cols>
    <col min="1" max="1" width="62" style="12" customWidth="1"/>
    <col min="2" max="2" width="19.85546875" style="13" customWidth="1"/>
    <col min="3" max="3" width="12.85546875" style="61" hidden="1" customWidth="1"/>
    <col min="4" max="4" width="18.7109375" style="26" customWidth="1"/>
    <col min="5" max="5" width="12.7109375" style="69" customWidth="1"/>
    <col min="6" max="6" width="18.7109375" style="11" customWidth="1"/>
    <col min="7" max="7" width="15.7109375" style="22" hidden="1" customWidth="1"/>
    <col min="8" max="9" width="14" style="156" hidden="1" customWidth="1"/>
    <col min="10" max="10" width="12.7109375" style="156" hidden="1" customWidth="1"/>
    <col min="11" max="11" width="12.7109375" style="22" hidden="1" customWidth="1"/>
    <col min="12" max="12" width="12.7109375" style="156" hidden="1" customWidth="1"/>
    <col min="13" max="13" width="0" style="22" hidden="1" customWidth="1"/>
    <col min="14" max="14" width="12.7109375" style="22" hidden="1" customWidth="1"/>
    <col min="15" max="17" width="0" style="22" hidden="1" customWidth="1"/>
    <col min="18" max="18" width="12.7109375" style="22" hidden="1" customWidth="1"/>
    <col min="19" max="19" width="0" style="22" hidden="1" customWidth="1"/>
    <col min="20" max="16384" width="9.140625" style="22"/>
  </cols>
  <sheetData>
    <row r="1" spans="1:19" s="18" customFormat="1" ht="32.25" thickBot="1" x14ac:dyDescent="0.25">
      <c r="A1" s="52" t="s">
        <v>243</v>
      </c>
      <c r="B1" s="53" t="s">
        <v>19</v>
      </c>
      <c r="C1" s="42" t="s">
        <v>215</v>
      </c>
      <c r="D1" s="65" t="s">
        <v>224</v>
      </c>
      <c r="E1" s="66" t="s">
        <v>225</v>
      </c>
      <c r="F1" s="24" t="s">
        <v>237</v>
      </c>
      <c r="G1" s="138" t="s">
        <v>235</v>
      </c>
      <c r="H1" s="139" t="s">
        <v>20</v>
      </c>
      <c r="I1" s="139" t="s">
        <v>21</v>
      </c>
      <c r="J1" s="139" t="s">
        <v>22</v>
      </c>
      <c r="K1" s="139" t="s">
        <v>23</v>
      </c>
      <c r="L1" s="139" t="s">
        <v>24</v>
      </c>
      <c r="M1" s="139" t="s">
        <v>25</v>
      </c>
      <c r="N1" s="139" t="s">
        <v>26</v>
      </c>
      <c r="O1" s="139" t="s">
        <v>27</v>
      </c>
      <c r="P1" s="139" t="s">
        <v>28</v>
      </c>
      <c r="Q1" s="139" t="s">
        <v>29</v>
      </c>
      <c r="R1" s="139" t="s">
        <v>30</v>
      </c>
      <c r="S1" s="140" t="s">
        <v>31</v>
      </c>
    </row>
    <row r="2" spans="1:19" s="18" customFormat="1" ht="16.5" customHeight="1" x14ac:dyDescent="0.25">
      <c r="A2" s="36"/>
      <c r="B2" s="37"/>
      <c r="C2" s="56"/>
      <c r="D2" s="39"/>
      <c r="E2" s="67"/>
      <c r="F2" s="39"/>
      <c r="G2" s="17"/>
      <c r="H2" s="153"/>
      <c r="I2" s="153"/>
      <c r="J2" s="153"/>
      <c r="L2" s="153"/>
    </row>
    <row r="3" spans="1:19" s="18" customFormat="1" ht="16.5" customHeight="1" x14ac:dyDescent="0.25">
      <c r="A3" s="40"/>
      <c r="B3" s="41"/>
      <c r="C3" s="42"/>
      <c r="D3" s="43"/>
      <c r="E3" s="66"/>
      <c r="F3" s="43"/>
      <c r="G3" s="17"/>
      <c r="H3" s="153"/>
      <c r="I3" s="153"/>
      <c r="J3" s="153"/>
      <c r="L3" s="153"/>
    </row>
    <row r="4" spans="1:19" s="19" customFormat="1" ht="18" hidden="1" customHeight="1" x14ac:dyDescent="0.25">
      <c r="A4" s="52" t="s">
        <v>141</v>
      </c>
      <c r="B4" s="53" t="s">
        <v>19</v>
      </c>
      <c r="C4" s="42"/>
      <c r="D4" s="92" t="s">
        <v>224</v>
      </c>
      <c r="E4" s="70"/>
      <c r="F4" s="24" t="s">
        <v>210</v>
      </c>
      <c r="H4" s="154"/>
      <c r="I4" s="154"/>
      <c r="J4" s="154"/>
      <c r="L4" s="154"/>
    </row>
    <row r="5" spans="1:19" s="10" customFormat="1" ht="18" hidden="1" customHeight="1" x14ac:dyDescent="0.25">
      <c r="A5" s="71" t="s">
        <v>211</v>
      </c>
      <c r="B5" s="72" t="s">
        <v>142</v>
      </c>
      <c r="C5" s="57" t="s">
        <v>213</v>
      </c>
      <c r="D5" s="94"/>
      <c r="E5" s="70" t="str">
        <f>IF(D5&gt;0.001,IF(#REF!&gt;0.001,(D5-#REF!)/#REF!,1),"")</f>
        <v/>
      </c>
      <c r="F5" s="110"/>
      <c r="H5" s="141"/>
      <c r="I5" s="141"/>
      <c r="J5" s="141"/>
      <c r="L5" s="141"/>
    </row>
    <row r="6" spans="1:19" s="10" customFormat="1" ht="18" hidden="1" customHeight="1" x14ac:dyDescent="0.25">
      <c r="A6" s="71" t="s">
        <v>143</v>
      </c>
      <c r="B6" s="72" t="s">
        <v>144</v>
      </c>
      <c r="C6" s="57" t="s">
        <v>213</v>
      </c>
      <c r="D6" s="94"/>
      <c r="E6" s="70" t="str">
        <f>IF(D6&gt;0.001,IF(#REF!&gt;0.001,(D6-#REF!)/#REF!,1),"")</f>
        <v/>
      </c>
      <c r="F6" s="110"/>
      <c r="H6" s="141"/>
      <c r="I6" s="141"/>
      <c r="J6" s="141"/>
      <c r="L6" s="141"/>
    </row>
    <row r="7" spans="1:19" s="10" customFormat="1" ht="18" hidden="1" customHeight="1" x14ac:dyDescent="0.25">
      <c r="A7" s="73" t="s">
        <v>9</v>
      </c>
      <c r="B7" s="72" t="s">
        <v>146</v>
      </c>
      <c r="C7" s="58" t="s">
        <v>213</v>
      </c>
      <c r="D7" s="94"/>
      <c r="E7" s="70" t="str">
        <f>IF(D7&gt;0.001,IF(#REF!&gt;0.001,(D7-#REF!)/#REF!,1),"")</f>
        <v/>
      </c>
      <c r="F7" s="111"/>
      <c r="H7" s="141"/>
      <c r="I7" s="141"/>
      <c r="J7" s="141"/>
      <c r="L7" s="141"/>
    </row>
    <row r="8" spans="1:19" s="10" customFormat="1" ht="18" hidden="1" customHeight="1" x14ac:dyDescent="0.25">
      <c r="A8" s="73" t="s">
        <v>8</v>
      </c>
      <c r="B8" s="72" t="s">
        <v>146</v>
      </c>
      <c r="C8" s="58" t="s">
        <v>213</v>
      </c>
      <c r="D8" s="94"/>
      <c r="E8" s="70" t="str">
        <f>IF(D8&gt;0.001,IF(#REF!&gt;0.001,(D8-#REF!)/#REF!,1),"")</f>
        <v/>
      </c>
      <c r="F8" s="111"/>
      <c r="H8" s="141"/>
      <c r="I8" s="141"/>
      <c r="J8" s="141"/>
      <c r="L8" s="141"/>
    </row>
    <row r="9" spans="1:19" s="10" customFormat="1" ht="18" hidden="1" customHeight="1" x14ac:dyDescent="0.25">
      <c r="A9" s="73" t="s">
        <v>10</v>
      </c>
      <c r="B9" s="72" t="s">
        <v>146</v>
      </c>
      <c r="C9" s="58" t="s">
        <v>213</v>
      </c>
      <c r="D9" s="94"/>
      <c r="E9" s="70" t="str">
        <f>IF(D9&gt;0.001,IF(#REF!&gt;0.001,(D9-#REF!)/#REF!,1),"")</f>
        <v/>
      </c>
      <c r="F9" s="111"/>
      <c r="H9" s="141"/>
      <c r="I9" s="141"/>
      <c r="J9" s="141"/>
      <c r="L9" s="141"/>
    </row>
    <row r="10" spans="1:19" s="10" customFormat="1" ht="18" hidden="1" customHeight="1" x14ac:dyDescent="0.25">
      <c r="A10" s="73" t="s">
        <v>184</v>
      </c>
      <c r="B10" s="72" t="s">
        <v>146</v>
      </c>
      <c r="C10" s="58" t="s">
        <v>213</v>
      </c>
      <c r="D10" s="94"/>
      <c r="E10" s="70" t="str">
        <f>IF(D10&gt;0.001,IF(#REF!&gt;0.001,(D10-#REF!)/#REF!,1),"")</f>
        <v/>
      </c>
      <c r="F10" s="111"/>
      <c r="H10" s="141"/>
      <c r="I10" s="141"/>
      <c r="J10" s="141"/>
      <c r="L10" s="141"/>
    </row>
    <row r="11" spans="1:19" s="10" customFormat="1" ht="18" hidden="1" customHeight="1" x14ac:dyDescent="0.25">
      <c r="A11" s="73" t="s">
        <v>11</v>
      </c>
      <c r="B11" s="72" t="s">
        <v>145</v>
      </c>
      <c r="C11" s="57" t="s">
        <v>213</v>
      </c>
      <c r="D11" s="94"/>
      <c r="E11" s="70" t="str">
        <f>IF(D11&gt;0.001,IF(#REF!&gt;0.001,(D11-#REF!)/#REF!,1),"")</f>
        <v/>
      </c>
      <c r="F11" s="110"/>
      <c r="H11" s="141"/>
      <c r="I11" s="141"/>
      <c r="J11" s="141"/>
      <c r="L11" s="141"/>
    </row>
    <row r="12" spans="1:19" s="10" customFormat="1" ht="18" hidden="1" customHeight="1" x14ac:dyDescent="0.25">
      <c r="A12" s="74" t="s">
        <v>183</v>
      </c>
      <c r="B12" s="72" t="s">
        <v>147</v>
      </c>
      <c r="C12" s="57" t="s">
        <v>213</v>
      </c>
      <c r="D12" s="94"/>
      <c r="E12" s="70" t="str">
        <f>IF(D12&gt;0.001,IF(#REF!&gt;0.001,(D12-#REF!)/#REF!,1),"")</f>
        <v/>
      </c>
      <c r="F12" s="110"/>
      <c r="H12" s="141"/>
      <c r="I12" s="141"/>
      <c r="J12" s="141"/>
      <c r="L12" s="141"/>
    </row>
    <row r="13" spans="1:19" s="10" customFormat="1" ht="18" hidden="1" customHeight="1" x14ac:dyDescent="0.25">
      <c r="A13" s="75" t="s">
        <v>176</v>
      </c>
      <c r="B13" s="76"/>
      <c r="C13" s="59"/>
      <c r="D13" s="97">
        <f>SUM(D5:D12)</f>
        <v>0</v>
      </c>
      <c r="E13" s="70" t="str">
        <f>IF(D13&gt;0.001,IF(#REF!&gt;0.001,(D13-#REF!)/#REF!,1),"")</f>
        <v/>
      </c>
      <c r="F13" s="96"/>
      <c r="H13" s="141"/>
      <c r="I13" s="141"/>
      <c r="J13" s="141"/>
      <c r="L13" s="141"/>
    </row>
    <row r="14" spans="1:19" s="10" customFormat="1" ht="18" hidden="1" customHeight="1" x14ac:dyDescent="0.25">
      <c r="A14" s="44"/>
      <c r="B14" s="29"/>
      <c r="C14" s="57"/>
      <c r="D14" s="30"/>
      <c r="E14" s="70" t="str">
        <f>IF(D14&gt;0.001,IF(#REF!&gt;0.001,(D14-#REF!)/#REF!,1),"")</f>
        <v/>
      </c>
      <c r="F14" s="30"/>
      <c r="H14" s="141"/>
      <c r="I14" s="141"/>
      <c r="J14" s="141"/>
      <c r="L14" s="141"/>
    </row>
    <row r="15" spans="1:19" s="19" customFormat="1" ht="18" customHeight="1" x14ac:dyDescent="0.25">
      <c r="A15" s="52" t="s">
        <v>173</v>
      </c>
      <c r="B15" s="53" t="s">
        <v>19</v>
      </c>
      <c r="C15" s="42"/>
      <c r="D15" s="92" t="s">
        <v>224</v>
      </c>
      <c r="E15" s="70"/>
      <c r="F15" s="24" t="s">
        <v>238</v>
      </c>
      <c r="H15" s="154"/>
      <c r="I15" s="154"/>
      <c r="J15" s="154"/>
      <c r="L15" s="154"/>
    </row>
    <row r="16" spans="1:19" s="10" customFormat="1" ht="18" customHeight="1" x14ac:dyDescent="0.25">
      <c r="A16" s="71" t="s">
        <v>174</v>
      </c>
      <c r="B16" s="77"/>
      <c r="C16" s="57" t="s">
        <v>214</v>
      </c>
      <c r="D16" s="132">
        <v>451820</v>
      </c>
      <c r="E16" s="183">
        <f>IF(F16&gt;0.001,IF(D16&gt;0.001,(F16-D16)/D16,1),"")</f>
        <v>8.4613341596210881E-3</v>
      </c>
      <c r="F16" s="110">
        <v>455643</v>
      </c>
      <c r="H16" s="141"/>
      <c r="I16" s="141"/>
      <c r="J16" s="141"/>
      <c r="L16" s="141"/>
    </row>
    <row r="17" spans="1:19" s="10" customFormat="1" ht="18" customHeight="1" x14ac:dyDescent="0.25">
      <c r="A17" s="75" t="s">
        <v>242</v>
      </c>
      <c r="B17" s="76"/>
      <c r="C17" s="59"/>
      <c r="D17" s="98">
        <v>451820</v>
      </c>
      <c r="E17" s="183">
        <f>IF(F17&gt;0.001,IF(D17&gt;0.001,(F17-D17)/D17,1),"")</f>
        <v>8.4613341596210881E-3</v>
      </c>
      <c r="F17" s="96">
        <f>SUM(F16:F16)</f>
        <v>455643</v>
      </c>
      <c r="H17" s="141"/>
      <c r="I17" s="141"/>
      <c r="J17" s="141"/>
      <c r="L17" s="141"/>
    </row>
    <row r="18" spans="1:19" s="10" customFormat="1" ht="19.5" customHeight="1" x14ac:dyDescent="0.25">
      <c r="A18" s="44"/>
      <c r="B18" s="29"/>
      <c r="C18" s="57"/>
      <c r="D18" s="30"/>
      <c r="E18" s="70" t="str">
        <f t="shared" ref="E18:E78" si="0">IF(F18&gt;0.001,IF(D18&gt;0.001,(F18-D18)/D18,1),"")</f>
        <v/>
      </c>
      <c r="F18" s="30"/>
      <c r="H18" s="141"/>
      <c r="I18" s="141"/>
      <c r="J18" s="141"/>
      <c r="L18" s="141"/>
    </row>
    <row r="19" spans="1:19" s="19" customFormat="1" ht="18" customHeight="1" thickBot="1" x14ac:dyDescent="0.3">
      <c r="A19" s="52" t="s">
        <v>148</v>
      </c>
      <c r="B19" s="53" t="s">
        <v>19</v>
      </c>
      <c r="C19" s="42"/>
      <c r="D19" s="92" t="s">
        <v>224</v>
      </c>
      <c r="E19" s="70"/>
      <c r="F19" s="24" t="s">
        <v>238</v>
      </c>
      <c r="G19" s="138" t="s">
        <v>235</v>
      </c>
      <c r="H19" s="139" t="s">
        <v>20</v>
      </c>
      <c r="I19" s="139" t="s">
        <v>21</v>
      </c>
      <c r="J19" s="139" t="s">
        <v>22</v>
      </c>
      <c r="K19" s="139" t="s">
        <v>23</v>
      </c>
      <c r="L19" s="139" t="s">
        <v>24</v>
      </c>
      <c r="M19" s="139" t="s">
        <v>25</v>
      </c>
      <c r="N19" s="139" t="s">
        <v>26</v>
      </c>
      <c r="O19" s="139" t="s">
        <v>27</v>
      </c>
      <c r="P19" s="139" t="s">
        <v>28</v>
      </c>
      <c r="Q19" s="139" t="s">
        <v>29</v>
      </c>
      <c r="R19" s="139" t="s">
        <v>30</v>
      </c>
      <c r="S19" s="140" t="s">
        <v>31</v>
      </c>
    </row>
    <row r="20" spans="1:19" s="10" customFormat="1" ht="18" customHeight="1" x14ac:dyDescent="0.25">
      <c r="A20" s="1" t="s">
        <v>96</v>
      </c>
      <c r="B20" s="135" t="s">
        <v>136</v>
      </c>
      <c r="C20" s="57" t="s">
        <v>213</v>
      </c>
      <c r="D20" s="132"/>
      <c r="E20" s="70" t="str">
        <f t="shared" si="0"/>
        <v/>
      </c>
      <c r="F20" s="99"/>
      <c r="G20" s="47">
        <f>SUM(H20:S20)</f>
        <v>1352064.5399999998</v>
      </c>
      <c r="H20" s="141">
        <v>677813.2</v>
      </c>
      <c r="I20" s="141">
        <v>637798.68999999994</v>
      </c>
      <c r="J20" s="141">
        <v>36452.65</v>
      </c>
      <c r="L20" s="141"/>
    </row>
    <row r="21" spans="1:19" s="10" customFormat="1" ht="18" customHeight="1" x14ac:dyDescent="0.25">
      <c r="A21" s="1" t="s">
        <v>170</v>
      </c>
      <c r="B21" s="135" t="s">
        <v>137</v>
      </c>
      <c r="C21" s="57" t="s">
        <v>213</v>
      </c>
      <c r="D21" s="132"/>
      <c r="E21" s="70" t="str">
        <f t="shared" si="0"/>
        <v/>
      </c>
      <c r="F21" s="99"/>
      <c r="G21" s="47">
        <f t="shared" ref="G21:G29" si="1">SUM(H21:S21)</f>
        <v>503003.12</v>
      </c>
      <c r="H21" s="141">
        <f>320559.79+182443.33</f>
        <v>503003.12</v>
      </c>
      <c r="I21" s="141"/>
      <c r="J21" s="141"/>
      <c r="L21" s="141"/>
    </row>
    <row r="22" spans="1:19" s="10" customFormat="1" ht="18" customHeight="1" x14ac:dyDescent="0.25">
      <c r="A22" s="1" t="s">
        <v>169</v>
      </c>
      <c r="B22" s="130"/>
      <c r="C22" s="57" t="s">
        <v>213</v>
      </c>
      <c r="D22" s="131">
        <v>15264.91</v>
      </c>
      <c r="E22" s="70">
        <f t="shared" si="0"/>
        <v>0</v>
      </c>
      <c r="F22" s="99">
        <v>15264.91</v>
      </c>
      <c r="G22" s="47">
        <f t="shared" si="1"/>
        <v>12244.53</v>
      </c>
      <c r="H22" s="141"/>
      <c r="I22" s="141"/>
      <c r="J22" s="141"/>
      <c r="K22" s="141">
        <v>12244.53</v>
      </c>
      <c r="L22" s="141"/>
    </row>
    <row r="23" spans="1:19" s="10" customFormat="1" ht="18" customHeight="1" x14ac:dyDescent="0.25">
      <c r="A23" s="1" t="s">
        <v>171</v>
      </c>
      <c r="B23" s="135" t="s">
        <v>152</v>
      </c>
      <c r="C23" s="57" t="s">
        <v>214</v>
      </c>
      <c r="D23" s="132"/>
      <c r="E23" s="70" t="str">
        <f t="shared" si="0"/>
        <v/>
      </c>
      <c r="F23" s="99"/>
      <c r="G23" s="47">
        <f t="shared" si="1"/>
        <v>0</v>
      </c>
      <c r="H23" s="141"/>
      <c r="I23" s="141"/>
      <c r="J23" s="141"/>
      <c r="L23" s="141"/>
    </row>
    <row r="24" spans="1:19" s="10" customFormat="1" ht="18" customHeight="1" x14ac:dyDescent="0.25">
      <c r="A24" s="1" t="s">
        <v>172</v>
      </c>
      <c r="B24" s="80"/>
      <c r="C24" s="57"/>
      <c r="D24" s="133"/>
      <c r="E24" s="70" t="str">
        <f t="shared" si="0"/>
        <v/>
      </c>
      <c r="F24" s="99"/>
      <c r="G24" s="47">
        <f t="shared" si="1"/>
        <v>0</v>
      </c>
      <c r="H24" s="141"/>
      <c r="I24" s="141"/>
      <c r="J24" s="141"/>
      <c r="L24" s="141"/>
    </row>
    <row r="25" spans="1:19" s="10" customFormat="1" ht="18" customHeight="1" x14ac:dyDescent="0.25">
      <c r="A25" s="1" t="s">
        <v>140</v>
      </c>
      <c r="B25" s="136" t="s">
        <v>151</v>
      </c>
      <c r="C25" s="57"/>
      <c r="D25" s="133"/>
      <c r="E25" s="70" t="str">
        <f t="shared" si="0"/>
        <v/>
      </c>
      <c r="F25" s="99"/>
      <c r="G25" s="47">
        <v>36</v>
      </c>
      <c r="H25" s="141">
        <v>20</v>
      </c>
      <c r="I25" s="141">
        <v>17</v>
      </c>
      <c r="J25" s="141"/>
      <c r="L25" s="141"/>
    </row>
    <row r="26" spans="1:19" s="10" customFormat="1" ht="18" customHeight="1" x14ac:dyDescent="0.25">
      <c r="A26" s="1" t="s">
        <v>138</v>
      </c>
      <c r="B26" s="135" t="s">
        <v>139</v>
      </c>
      <c r="C26" s="57"/>
      <c r="D26" s="133"/>
      <c r="E26" s="70" t="str">
        <f t="shared" si="0"/>
        <v/>
      </c>
      <c r="F26" s="99"/>
      <c r="G26" s="47">
        <f t="shared" si="1"/>
        <v>0</v>
      </c>
      <c r="H26" s="141"/>
      <c r="I26" s="141"/>
      <c r="J26" s="141"/>
      <c r="L26" s="141"/>
    </row>
    <row r="27" spans="1:19" s="10" customFormat="1" ht="18" customHeight="1" x14ac:dyDescent="0.25">
      <c r="A27" s="1" t="s">
        <v>229</v>
      </c>
      <c r="B27" s="135"/>
      <c r="C27" s="57"/>
      <c r="D27" s="132">
        <v>16622.57</v>
      </c>
      <c r="E27" s="70">
        <f t="shared" si="0"/>
        <v>0</v>
      </c>
      <c r="F27" s="99">
        <v>16622.57</v>
      </c>
      <c r="G27" s="47">
        <f t="shared" si="1"/>
        <v>16655.259999999998</v>
      </c>
      <c r="H27" s="141"/>
      <c r="I27" s="141"/>
      <c r="J27" s="141"/>
      <c r="L27" s="141">
        <f>16622.57+32.69</f>
        <v>16655.259999999998</v>
      </c>
    </row>
    <row r="28" spans="1:19" s="10" customFormat="1" ht="18" customHeight="1" x14ac:dyDescent="0.25">
      <c r="A28" s="1" t="s">
        <v>175</v>
      </c>
      <c r="B28" s="79"/>
      <c r="C28" s="57"/>
      <c r="D28" s="133"/>
      <c r="E28" s="70" t="str">
        <f t="shared" si="0"/>
        <v/>
      </c>
      <c r="F28" s="99"/>
      <c r="G28" s="47">
        <f t="shared" si="1"/>
        <v>0</v>
      </c>
      <c r="H28" s="141"/>
      <c r="I28" s="141"/>
      <c r="J28" s="141"/>
      <c r="L28" s="141"/>
    </row>
    <row r="29" spans="1:19" s="10" customFormat="1" ht="18" customHeight="1" x14ac:dyDescent="0.25">
      <c r="A29" s="75" t="s">
        <v>227</v>
      </c>
      <c r="B29" s="76"/>
      <c r="C29" s="59"/>
      <c r="D29" s="97">
        <f>SUM(D20:D28)</f>
        <v>31887.48</v>
      </c>
      <c r="E29" s="70">
        <f t="shared" si="0"/>
        <v>0</v>
      </c>
      <c r="F29" s="96">
        <f>SUM(F20:F28)</f>
        <v>31887.48</v>
      </c>
      <c r="G29" s="47">
        <f t="shared" si="1"/>
        <v>0</v>
      </c>
      <c r="H29" s="141"/>
      <c r="I29" s="141"/>
      <c r="J29" s="141"/>
      <c r="L29" s="141"/>
    </row>
    <row r="30" spans="1:19" s="10" customFormat="1" ht="18" customHeight="1" x14ac:dyDescent="0.25">
      <c r="A30" s="44"/>
      <c r="B30" s="29"/>
      <c r="C30" s="60"/>
      <c r="D30" s="50"/>
      <c r="E30" s="70" t="str">
        <f t="shared" si="0"/>
        <v/>
      </c>
      <c r="F30" s="30"/>
      <c r="H30" s="141"/>
      <c r="I30" s="141"/>
      <c r="J30" s="141"/>
      <c r="L30" s="141"/>
    </row>
    <row r="31" spans="1:19" s="19" customFormat="1" ht="18" customHeight="1" thickBot="1" x14ac:dyDescent="0.4">
      <c r="A31" s="128" t="s">
        <v>150</v>
      </c>
      <c r="B31" s="53" t="s">
        <v>19</v>
      </c>
      <c r="C31" s="42"/>
      <c r="D31" s="92" t="s">
        <v>224</v>
      </c>
      <c r="E31" s="70"/>
      <c r="F31" s="24" t="s">
        <v>238</v>
      </c>
      <c r="G31" s="138" t="s">
        <v>235</v>
      </c>
      <c r="H31" s="139" t="s">
        <v>20</v>
      </c>
      <c r="I31" s="139" t="s">
        <v>21</v>
      </c>
      <c r="J31" s="139" t="s">
        <v>22</v>
      </c>
      <c r="K31" s="139" t="s">
        <v>23</v>
      </c>
      <c r="L31" s="139" t="s">
        <v>24</v>
      </c>
      <c r="M31" s="139" t="s">
        <v>25</v>
      </c>
      <c r="N31" s="139" t="s">
        <v>26</v>
      </c>
      <c r="O31" s="139" t="s">
        <v>27</v>
      </c>
      <c r="P31" s="139" t="s">
        <v>28</v>
      </c>
      <c r="Q31" s="139" t="s">
        <v>29</v>
      </c>
      <c r="R31" s="139" t="s">
        <v>30</v>
      </c>
      <c r="S31" s="140" t="s">
        <v>31</v>
      </c>
    </row>
    <row r="32" spans="1:19" s="10" customFormat="1" ht="18" customHeight="1" x14ac:dyDescent="0.25">
      <c r="A32" s="1" t="s">
        <v>32</v>
      </c>
      <c r="B32" s="135" t="s">
        <v>149</v>
      </c>
      <c r="C32" s="57" t="s">
        <v>213</v>
      </c>
      <c r="D32" s="134"/>
      <c r="E32" s="70" t="str">
        <f t="shared" si="0"/>
        <v/>
      </c>
      <c r="F32" s="115"/>
      <c r="H32" s="141"/>
      <c r="I32" s="141"/>
      <c r="J32" s="141"/>
      <c r="L32" s="141"/>
      <c r="M32" s="10">
        <v>16.8</v>
      </c>
    </row>
    <row r="33" spans="1:19" s="10" customFormat="1" ht="18" customHeight="1" x14ac:dyDescent="0.25">
      <c r="A33" s="1" t="s">
        <v>177</v>
      </c>
      <c r="B33" s="130"/>
      <c r="C33" s="57" t="s">
        <v>213</v>
      </c>
      <c r="D33" s="134"/>
      <c r="E33" s="70" t="str">
        <f t="shared" si="0"/>
        <v/>
      </c>
      <c r="F33" s="116"/>
      <c r="H33" s="141"/>
      <c r="I33" s="141"/>
      <c r="J33" s="141"/>
      <c r="L33" s="141"/>
    </row>
    <row r="34" spans="1:19" s="10" customFormat="1" ht="18" customHeight="1" x14ac:dyDescent="0.25">
      <c r="A34" s="1" t="s">
        <v>178</v>
      </c>
      <c r="B34" s="130"/>
      <c r="C34" s="57" t="s">
        <v>213</v>
      </c>
      <c r="D34" s="134"/>
      <c r="E34" s="70" t="str">
        <f t="shared" si="0"/>
        <v/>
      </c>
      <c r="F34" s="116"/>
      <c r="H34" s="141"/>
      <c r="I34" s="141"/>
      <c r="J34" s="141"/>
      <c r="L34" s="141"/>
    </row>
    <row r="35" spans="1:19" s="10" customFormat="1" ht="18" customHeight="1" x14ac:dyDescent="0.25">
      <c r="A35" s="8" t="s">
        <v>179</v>
      </c>
      <c r="B35" s="130"/>
      <c r="C35" s="57" t="s">
        <v>213</v>
      </c>
      <c r="D35" s="134"/>
      <c r="E35" s="70" t="str">
        <f t="shared" si="0"/>
        <v/>
      </c>
      <c r="F35" s="116"/>
      <c r="H35" s="141"/>
      <c r="I35" s="141"/>
      <c r="J35" s="141"/>
      <c r="L35" s="141"/>
    </row>
    <row r="36" spans="1:19" s="10" customFormat="1" ht="18" customHeight="1" thickBot="1" x14ac:dyDescent="0.3">
      <c r="A36" s="129" t="s">
        <v>180</v>
      </c>
      <c r="B36" s="76"/>
      <c r="C36" s="59"/>
      <c r="D36" s="97">
        <f>SUM(D32:D35)</f>
        <v>0</v>
      </c>
      <c r="E36" s="70" t="str">
        <f t="shared" si="0"/>
        <v/>
      </c>
      <c r="F36" s="96">
        <f>SUM(F32:F35)</f>
        <v>0</v>
      </c>
      <c r="H36" s="141"/>
      <c r="I36" s="141"/>
      <c r="J36" s="141"/>
      <c r="L36" s="141"/>
    </row>
    <row r="37" spans="1:19" s="10" customFormat="1" ht="18" customHeight="1" thickTop="1" x14ac:dyDescent="0.25">
      <c r="A37" s="44"/>
      <c r="B37" s="29"/>
      <c r="C37" s="60"/>
      <c r="D37" s="45"/>
      <c r="E37" s="70" t="str">
        <f t="shared" si="0"/>
        <v/>
      </c>
      <c r="F37" s="30"/>
      <c r="H37" s="141"/>
      <c r="I37" s="141"/>
      <c r="J37" s="141"/>
      <c r="L37" s="141"/>
    </row>
    <row r="38" spans="1:19" s="19" customFormat="1" ht="18" customHeight="1" thickBot="1" x14ac:dyDescent="0.3">
      <c r="A38" s="52" t="s">
        <v>34</v>
      </c>
      <c r="B38" s="53" t="s">
        <v>19</v>
      </c>
      <c r="C38" s="42"/>
      <c r="D38" s="92" t="s">
        <v>224</v>
      </c>
      <c r="E38" s="70"/>
      <c r="F38" s="24" t="s">
        <v>238</v>
      </c>
      <c r="G38" s="138" t="s">
        <v>235</v>
      </c>
      <c r="H38" s="139" t="s">
        <v>20</v>
      </c>
      <c r="I38" s="139" t="s">
        <v>21</v>
      </c>
      <c r="J38" s="139" t="s">
        <v>22</v>
      </c>
      <c r="K38" s="139" t="s">
        <v>23</v>
      </c>
      <c r="L38" s="139" t="s">
        <v>24</v>
      </c>
      <c r="M38" s="139" t="s">
        <v>25</v>
      </c>
      <c r="N38" s="139" t="s">
        <v>26</v>
      </c>
      <c r="O38" s="139" t="s">
        <v>27</v>
      </c>
      <c r="P38" s="139" t="s">
        <v>28</v>
      </c>
      <c r="Q38" s="139" t="s">
        <v>29</v>
      </c>
      <c r="R38" s="139" t="s">
        <v>30</v>
      </c>
      <c r="S38" s="140" t="s">
        <v>31</v>
      </c>
    </row>
    <row r="39" spans="1:19" s="21" customFormat="1" ht="18" customHeight="1" x14ac:dyDescent="0.2">
      <c r="A39" s="3" t="s">
        <v>34</v>
      </c>
      <c r="B39" s="83"/>
      <c r="C39" s="57" t="s">
        <v>213</v>
      </c>
      <c r="D39" s="132"/>
      <c r="E39" s="70" t="str">
        <f t="shared" si="0"/>
        <v/>
      </c>
      <c r="F39" s="110"/>
      <c r="H39" s="155"/>
      <c r="I39" s="155"/>
      <c r="J39" s="155"/>
      <c r="L39" s="155"/>
    </row>
    <row r="40" spans="1:19" s="21" customFormat="1" ht="18" customHeight="1" x14ac:dyDescent="0.2">
      <c r="A40" s="1" t="s">
        <v>37</v>
      </c>
      <c r="B40" s="1" t="s">
        <v>153</v>
      </c>
      <c r="C40" s="57" t="s">
        <v>213</v>
      </c>
      <c r="D40" s="132">
        <v>7736</v>
      </c>
      <c r="E40" s="70">
        <f t="shared" si="0"/>
        <v>0</v>
      </c>
      <c r="F40" s="110">
        <v>7736</v>
      </c>
      <c r="H40" s="155"/>
      <c r="I40" s="155"/>
      <c r="J40" s="155"/>
      <c r="L40" s="155"/>
      <c r="N40" s="21">
        <v>9053.2199999999993</v>
      </c>
    </row>
    <row r="41" spans="1:19" s="10" customFormat="1" ht="18" customHeight="1" x14ac:dyDescent="0.25">
      <c r="A41" s="75" t="s">
        <v>228</v>
      </c>
      <c r="B41" s="76"/>
      <c r="C41" s="59"/>
      <c r="D41" s="97">
        <f>SUM(D39:D40)</f>
        <v>7736</v>
      </c>
      <c r="E41" s="70">
        <f t="shared" si="0"/>
        <v>0</v>
      </c>
      <c r="F41" s="96">
        <f>SUM(F39:F40)</f>
        <v>7736</v>
      </c>
      <c r="H41" s="141"/>
      <c r="I41" s="141"/>
      <c r="J41" s="141"/>
      <c r="L41" s="141"/>
    </row>
    <row r="42" spans="1:19" s="10" customFormat="1" ht="18" customHeight="1" x14ac:dyDescent="0.25">
      <c r="A42" s="44"/>
      <c r="B42" s="29"/>
      <c r="C42" s="60"/>
      <c r="D42" s="45"/>
      <c r="E42" s="70" t="str">
        <f t="shared" si="0"/>
        <v/>
      </c>
      <c r="F42" s="30"/>
      <c r="H42" s="141"/>
      <c r="I42" s="141"/>
      <c r="J42" s="141"/>
      <c r="L42" s="141"/>
    </row>
    <row r="43" spans="1:19" s="19" customFormat="1" ht="18" customHeight="1" thickBot="1" x14ac:dyDescent="0.4">
      <c r="A43" s="189" t="s">
        <v>33</v>
      </c>
      <c r="B43" s="189"/>
      <c r="C43" s="42"/>
      <c r="D43" s="92" t="s">
        <v>224</v>
      </c>
      <c r="E43" s="70"/>
      <c r="F43" s="24" t="s">
        <v>206</v>
      </c>
      <c r="G43" s="138" t="s">
        <v>235</v>
      </c>
      <c r="H43" s="139" t="s">
        <v>20</v>
      </c>
      <c r="I43" s="139" t="s">
        <v>21</v>
      </c>
      <c r="J43" s="139" t="s">
        <v>22</v>
      </c>
      <c r="K43" s="139" t="s">
        <v>23</v>
      </c>
      <c r="L43" s="139" t="s">
        <v>24</v>
      </c>
      <c r="M43" s="139" t="s">
        <v>25</v>
      </c>
      <c r="N43" s="139" t="s">
        <v>26</v>
      </c>
      <c r="O43" s="139" t="s">
        <v>27</v>
      </c>
      <c r="P43" s="139" t="s">
        <v>28</v>
      </c>
      <c r="Q43" s="139" t="s">
        <v>29</v>
      </c>
      <c r="R43" s="139" t="s">
        <v>30</v>
      </c>
      <c r="S43" s="140" t="s">
        <v>31</v>
      </c>
    </row>
    <row r="44" spans="1:19" s="10" customFormat="1" ht="18" customHeight="1" x14ac:dyDescent="0.25">
      <c r="A44" s="3" t="s">
        <v>35</v>
      </c>
      <c r="B44" s="77"/>
      <c r="C44" s="57" t="s">
        <v>213</v>
      </c>
      <c r="D44" s="132"/>
      <c r="E44" s="70" t="str">
        <f t="shared" si="0"/>
        <v/>
      </c>
      <c r="F44" s="110"/>
      <c r="G44" s="141">
        <f>SUM(H44:S44)</f>
        <v>0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</row>
    <row r="45" spans="1:19" s="10" customFormat="1" ht="18" customHeight="1" x14ac:dyDescent="0.25">
      <c r="A45" s="1" t="s">
        <v>35</v>
      </c>
      <c r="B45" s="1" t="s">
        <v>36</v>
      </c>
      <c r="C45" s="57" t="s">
        <v>214</v>
      </c>
      <c r="D45" s="132">
        <v>47861.760000000002</v>
      </c>
      <c r="E45" s="70">
        <f t="shared" si="0"/>
        <v>3.4004182044287547E-2</v>
      </c>
      <c r="F45" s="110">
        <v>49489.26</v>
      </c>
      <c r="G45" s="141">
        <f t="shared" ref="G45:G53" si="2">SUM(H45:S45)</f>
        <v>48266.98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>
        <v>48266.98</v>
      </c>
      <c r="S45" s="141"/>
    </row>
    <row r="46" spans="1:19" s="10" customFormat="1" ht="18" customHeight="1" x14ac:dyDescent="0.25">
      <c r="A46" s="4" t="s">
        <v>133</v>
      </c>
      <c r="B46" s="1" t="s">
        <v>36</v>
      </c>
      <c r="C46" s="57"/>
      <c r="D46" s="132">
        <v>10194.42</v>
      </c>
      <c r="E46" s="70">
        <f t="shared" si="0"/>
        <v>3.3996048818863624E-2</v>
      </c>
      <c r="F46" s="99">
        <v>10540.99</v>
      </c>
      <c r="G46" s="141">
        <f t="shared" si="2"/>
        <v>0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</row>
    <row r="47" spans="1:19" s="10" customFormat="1" ht="18" customHeight="1" x14ac:dyDescent="0.25">
      <c r="A47" s="4" t="s">
        <v>131</v>
      </c>
      <c r="B47" s="1" t="s">
        <v>36</v>
      </c>
      <c r="C47" s="57"/>
      <c r="D47" s="132">
        <v>308.45</v>
      </c>
      <c r="E47" s="70">
        <f t="shared" si="0"/>
        <v>0.83002107310747297</v>
      </c>
      <c r="F47" s="99">
        <v>564.47</v>
      </c>
      <c r="G47" s="141">
        <f t="shared" si="2"/>
        <v>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s="10" customFormat="1" ht="18" customHeight="1" x14ac:dyDescent="0.25">
      <c r="A48" s="1" t="s">
        <v>39</v>
      </c>
      <c r="B48" s="1" t="s">
        <v>40</v>
      </c>
      <c r="C48" s="57" t="s">
        <v>213</v>
      </c>
      <c r="D48" s="132">
        <v>120870.14</v>
      </c>
      <c r="E48" s="70">
        <f t="shared" si="0"/>
        <v>7.1689831748354083E-2</v>
      </c>
      <c r="F48" s="110">
        <v>129535.3</v>
      </c>
      <c r="G48" s="141">
        <f t="shared" si="2"/>
        <v>90652.59</v>
      </c>
      <c r="H48" s="141">
        <v>30217.53</v>
      </c>
      <c r="I48" s="141"/>
      <c r="J48" s="141"/>
      <c r="K48" s="141">
        <v>30217.53</v>
      </c>
      <c r="L48" s="141"/>
      <c r="M48" s="141"/>
      <c r="N48" s="141">
        <v>30217.53</v>
      </c>
      <c r="O48" s="141"/>
      <c r="P48" s="141"/>
      <c r="Q48" s="141"/>
      <c r="R48" s="141"/>
      <c r="S48" s="141"/>
    </row>
    <row r="49" spans="1:19" s="10" customFormat="1" ht="18" customHeight="1" x14ac:dyDescent="0.25">
      <c r="A49" s="1" t="s">
        <v>93</v>
      </c>
      <c r="B49" s="1" t="s">
        <v>41</v>
      </c>
      <c r="C49" s="57" t="s">
        <v>213</v>
      </c>
      <c r="D49" s="132">
        <v>1128.46</v>
      </c>
      <c r="E49" s="70" t="str">
        <f t="shared" si="0"/>
        <v/>
      </c>
      <c r="F49" s="110"/>
      <c r="G49" s="141">
        <f t="shared" si="2"/>
        <v>1128.3499999999999</v>
      </c>
      <c r="H49" s="141"/>
      <c r="I49" s="141"/>
      <c r="J49" s="141"/>
      <c r="K49" s="141"/>
      <c r="L49" s="141">
        <v>1128.3499999999999</v>
      </c>
      <c r="M49" s="141"/>
      <c r="N49" s="141"/>
      <c r="O49" s="141"/>
      <c r="P49" s="141"/>
      <c r="Q49" s="141"/>
      <c r="R49" s="141"/>
      <c r="S49" s="141"/>
    </row>
    <row r="50" spans="1:19" s="10" customFormat="1" ht="18" customHeight="1" x14ac:dyDescent="0.25">
      <c r="A50" s="1" t="s">
        <v>42</v>
      </c>
      <c r="B50" s="1" t="s">
        <v>43</v>
      </c>
      <c r="C50" s="57" t="s">
        <v>213</v>
      </c>
      <c r="D50" s="132">
        <v>16.8</v>
      </c>
      <c r="E50" s="70" t="str">
        <f t="shared" si="0"/>
        <v/>
      </c>
      <c r="F50" s="110"/>
      <c r="G50" s="141">
        <f t="shared" si="2"/>
        <v>0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</row>
    <row r="51" spans="1:19" s="10" customFormat="1" ht="18" customHeight="1" x14ac:dyDescent="0.25">
      <c r="A51" s="1" t="s">
        <v>154</v>
      </c>
      <c r="B51" s="1" t="s">
        <v>155</v>
      </c>
      <c r="C51" s="57" t="s">
        <v>213</v>
      </c>
      <c r="D51" s="132">
        <v>0</v>
      </c>
      <c r="E51" s="70" t="str">
        <f t="shared" si="0"/>
        <v/>
      </c>
      <c r="F51" s="110"/>
      <c r="G51" s="141">
        <f t="shared" si="2"/>
        <v>0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</row>
    <row r="52" spans="1:19" s="10" customFormat="1" ht="18" customHeight="1" x14ac:dyDescent="0.25">
      <c r="A52" s="1" t="s">
        <v>38</v>
      </c>
      <c r="B52" s="77"/>
      <c r="C52" s="57" t="s">
        <v>213</v>
      </c>
      <c r="D52" s="132"/>
      <c r="E52" s="70" t="str">
        <f t="shared" si="0"/>
        <v/>
      </c>
      <c r="F52" s="110"/>
      <c r="G52" s="141">
        <f t="shared" si="2"/>
        <v>0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</row>
    <row r="53" spans="1:19" s="10" customFormat="1" ht="18" customHeight="1" thickBot="1" x14ac:dyDescent="0.3">
      <c r="A53" s="2" t="s">
        <v>44</v>
      </c>
      <c r="B53" s="76"/>
      <c r="C53" s="59"/>
      <c r="D53" s="97">
        <f>SUM(SUM(D44:D45)+SUM(D48:D52))</f>
        <v>169877.16</v>
      </c>
      <c r="E53" s="70">
        <f t="shared" si="0"/>
        <v>0.11922061800420972</v>
      </c>
      <c r="F53" s="96">
        <f>SUM(F44:F52)</f>
        <v>190130.02000000002</v>
      </c>
      <c r="G53" s="141">
        <f t="shared" si="2"/>
        <v>0</v>
      </c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</row>
    <row r="54" spans="1:19" s="10" customFormat="1" ht="18" customHeight="1" thickTop="1" x14ac:dyDescent="0.25">
      <c r="A54" s="44"/>
      <c r="B54" s="29"/>
      <c r="C54" s="60"/>
      <c r="D54" s="45"/>
      <c r="E54" s="70" t="str">
        <f t="shared" si="0"/>
        <v/>
      </c>
      <c r="F54" s="30"/>
      <c r="H54" s="141"/>
      <c r="I54" s="141"/>
      <c r="J54" s="141"/>
      <c r="L54" s="141"/>
    </row>
    <row r="55" spans="1:19" s="19" customFormat="1" ht="18" customHeight="1" thickBot="1" x14ac:dyDescent="0.3">
      <c r="A55" s="52"/>
      <c r="B55" s="53" t="s">
        <v>19</v>
      </c>
      <c r="C55" s="42"/>
      <c r="D55" s="92" t="s">
        <v>224</v>
      </c>
      <c r="E55" s="70"/>
      <c r="F55" s="24" t="s">
        <v>238</v>
      </c>
      <c r="G55" s="138" t="s">
        <v>235</v>
      </c>
      <c r="H55" s="139" t="s">
        <v>20</v>
      </c>
      <c r="I55" s="139" t="s">
        <v>21</v>
      </c>
      <c r="J55" s="139" t="s">
        <v>22</v>
      </c>
      <c r="K55" s="139" t="s">
        <v>23</v>
      </c>
      <c r="L55" s="139" t="s">
        <v>24</v>
      </c>
      <c r="M55" s="139" t="s">
        <v>25</v>
      </c>
      <c r="N55" s="139" t="s">
        <v>26</v>
      </c>
      <c r="O55" s="139" t="s">
        <v>27</v>
      </c>
      <c r="P55" s="139" t="s">
        <v>28</v>
      </c>
      <c r="Q55" s="139" t="s">
        <v>29</v>
      </c>
      <c r="R55" s="139" t="s">
        <v>30</v>
      </c>
      <c r="S55" s="140" t="s">
        <v>31</v>
      </c>
    </row>
    <row r="56" spans="1:19" s="10" customFormat="1" ht="18.75" customHeight="1" x14ac:dyDescent="0.25">
      <c r="A56" s="5" t="s">
        <v>156</v>
      </c>
      <c r="B56" s="6" t="s">
        <v>60</v>
      </c>
      <c r="C56" s="57" t="s">
        <v>214</v>
      </c>
      <c r="D56" s="132">
        <f>SUM(D57:D61)</f>
        <v>350</v>
      </c>
      <c r="E56" s="70" t="str">
        <f t="shared" si="0"/>
        <v/>
      </c>
      <c r="F56" s="99"/>
      <c r="G56" s="47">
        <f>SUM(H56:S56)</f>
        <v>0</v>
      </c>
      <c r="H56" s="141"/>
      <c r="I56" s="141"/>
      <c r="J56" s="141"/>
      <c r="L56" s="141"/>
    </row>
    <row r="57" spans="1:19" s="10" customFormat="1" ht="18" customHeight="1" x14ac:dyDescent="0.25">
      <c r="A57" s="1" t="s">
        <v>45</v>
      </c>
      <c r="B57" s="1" t="s">
        <v>46</v>
      </c>
      <c r="C57" s="57"/>
      <c r="D57" s="132">
        <v>200</v>
      </c>
      <c r="E57" s="70">
        <f t="shared" si="0"/>
        <v>-0.5</v>
      </c>
      <c r="F57" s="99">
        <v>100</v>
      </c>
      <c r="H57" s="141">
        <v>36</v>
      </c>
      <c r="I57" s="141"/>
      <c r="J57" s="141"/>
      <c r="L57" s="141"/>
    </row>
    <row r="58" spans="1:19" s="10" customFormat="1" ht="18" customHeight="1" x14ac:dyDescent="0.25">
      <c r="A58" s="1" t="s">
        <v>94</v>
      </c>
      <c r="B58" s="1" t="s">
        <v>47</v>
      </c>
      <c r="C58" s="57"/>
      <c r="D58" s="132">
        <v>0</v>
      </c>
      <c r="E58" s="70" t="str">
        <f t="shared" si="0"/>
        <v/>
      </c>
      <c r="F58" s="99"/>
      <c r="H58" s="141"/>
      <c r="I58" s="141"/>
      <c r="J58" s="141"/>
      <c r="L58" s="141"/>
    </row>
    <row r="59" spans="1:19" s="10" customFormat="1" ht="18" customHeight="1" x14ac:dyDescent="0.25">
      <c r="A59" s="1" t="s">
        <v>7</v>
      </c>
      <c r="B59" s="1" t="s">
        <v>47</v>
      </c>
      <c r="C59" s="57"/>
      <c r="D59" s="132">
        <v>150</v>
      </c>
      <c r="E59" s="70">
        <f t="shared" si="0"/>
        <v>0</v>
      </c>
      <c r="F59" s="99">
        <v>150</v>
      </c>
      <c r="H59" s="141"/>
      <c r="I59" s="141"/>
      <c r="J59" s="141">
        <v>500</v>
      </c>
      <c r="L59" s="141">
        <v>1000</v>
      </c>
    </row>
    <row r="60" spans="1:19" s="10" customFormat="1" ht="23.25" customHeight="1" x14ac:dyDescent="0.25">
      <c r="A60" s="1" t="s">
        <v>127</v>
      </c>
      <c r="B60" s="1" t="s">
        <v>48</v>
      </c>
      <c r="C60" s="57"/>
      <c r="D60" s="133">
        <v>0</v>
      </c>
      <c r="E60" s="70" t="str">
        <f t="shared" si="0"/>
        <v/>
      </c>
      <c r="F60" s="99"/>
      <c r="H60" s="141"/>
      <c r="I60" s="141"/>
      <c r="J60" s="141"/>
      <c r="L60" s="141"/>
    </row>
    <row r="61" spans="1:19" s="10" customFormat="1" ht="18" customHeight="1" x14ac:dyDescent="0.25">
      <c r="A61" s="7" t="s">
        <v>234</v>
      </c>
      <c r="B61" s="7" t="s">
        <v>49</v>
      </c>
      <c r="C61" s="57"/>
      <c r="D61" s="133"/>
      <c r="E61" s="70" t="str">
        <f t="shared" si="0"/>
        <v/>
      </c>
      <c r="F61" s="99"/>
      <c r="H61" s="141">
        <v>5541.45</v>
      </c>
      <c r="I61" s="141"/>
      <c r="J61" s="141"/>
      <c r="L61" s="141"/>
    </row>
    <row r="62" spans="1:19" s="10" customFormat="1" ht="18" customHeight="1" x14ac:dyDescent="0.25">
      <c r="A62" s="1" t="s">
        <v>50</v>
      </c>
      <c r="B62" s="1" t="s">
        <v>51</v>
      </c>
      <c r="C62" s="57" t="s">
        <v>214</v>
      </c>
      <c r="D62" s="132"/>
      <c r="E62" s="70" t="str">
        <f t="shared" si="0"/>
        <v/>
      </c>
      <c r="F62" s="99"/>
      <c r="H62" s="141"/>
      <c r="I62" s="141"/>
      <c r="J62" s="141"/>
      <c r="L62" s="141"/>
    </row>
    <row r="63" spans="1:19" s="10" customFormat="1" ht="18" customHeight="1" x14ac:dyDescent="0.25">
      <c r="A63" s="1" t="s">
        <v>52</v>
      </c>
      <c r="B63" s="1" t="s">
        <v>53</v>
      </c>
      <c r="C63" s="57"/>
      <c r="D63" s="133"/>
      <c r="E63" s="70" t="str">
        <f t="shared" si="0"/>
        <v/>
      </c>
      <c r="F63" s="99"/>
      <c r="H63" s="141"/>
      <c r="I63" s="141"/>
      <c r="J63" s="141"/>
      <c r="L63" s="141"/>
    </row>
    <row r="64" spans="1:19" s="10" customFormat="1" ht="18" customHeight="1" x14ac:dyDescent="0.25">
      <c r="A64" s="1" t="s">
        <v>54</v>
      </c>
      <c r="B64" s="1" t="s">
        <v>55</v>
      </c>
      <c r="C64" s="57"/>
      <c r="D64" s="133"/>
      <c r="E64" s="70" t="str">
        <f t="shared" si="0"/>
        <v/>
      </c>
      <c r="F64" s="99"/>
      <c r="H64" s="141"/>
      <c r="I64" s="141"/>
      <c r="J64" s="141"/>
      <c r="L64" s="141"/>
    </row>
    <row r="65" spans="1:19" s="10" customFormat="1" ht="18" customHeight="1" x14ac:dyDescent="0.25">
      <c r="A65" s="1" t="s">
        <v>56</v>
      </c>
      <c r="B65" s="1" t="s">
        <v>57</v>
      </c>
      <c r="C65" s="57"/>
      <c r="D65" s="133"/>
      <c r="E65" s="70" t="str">
        <f t="shared" si="0"/>
        <v/>
      </c>
      <c r="F65" s="99"/>
      <c r="H65" s="141"/>
      <c r="I65" s="141"/>
      <c r="J65" s="141"/>
      <c r="L65" s="141"/>
    </row>
    <row r="66" spans="1:19" s="10" customFormat="1" ht="18" customHeight="1" x14ac:dyDescent="0.25">
      <c r="A66" s="1" t="s">
        <v>95</v>
      </c>
      <c r="B66" s="1"/>
      <c r="C66" s="57"/>
      <c r="D66" s="133"/>
      <c r="E66" s="70" t="str">
        <f t="shared" si="0"/>
        <v/>
      </c>
      <c r="F66" s="99"/>
      <c r="H66" s="141"/>
      <c r="I66" s="141"/>
      <c r="J66" s="141"/>
      <c r="L66" s="141"/>
    </row>
    <row r="67" spans="1:19" s="10" customFormat="1" ht="18" customHeight="1" thickBot="1" x14ac:dyDescent="0.3">
      <c r="A67" s="129" t="s">
        <v>58</v>
      </c>
      <c r="B67" s="76"/>
      <c r="C67" s="59"/>
      <c r="D67" s="97">
        <f>SUM(D56:D66)</f>
        <v>700</v>
      </c>
      <c r="E67" s="70">
        <f t="shared" si="0"/>
        <v>-0.6428571428571429</v>
      </c>
      <c r="F67" s="96">
        <f>SUM(F56:F66)</f>
        <v>250</v>
      </c>
      <c r="H67" s="141"/>
      <c r="I67" s="141"/>
      <c r="J67" s="141"/>
      <c r="L67" s="141"/>
    </row>
    <row r="68" spans="1:19" s="10" customFormat="1" ht="18" customHeight="1" thickTop="1" x14ac:dyDescent="0.25">
      <c r="A68" s="44"/>
      <c r="B68" s="48"/>
      <c r="C68" s="57"/>
      <c r="D68" s="45"/>
      <c r="E68" s="70" t="str">
        <f t="shared" si="0"/>
        <v/>
      </c>
      <c r="F68" s="30"/>
      <c r="H68" s="141"/>
      <c r="I68" s="141"/>
      <c r="J68" s="141"/>
      <c r="L68" s="141"/>
    </row>
    <row r="69" spans="1:19" s="19" customFormat="1" ht="18" customHeight="1" thickBot="1" x14ac:dyDescent="0.3">
      <c r="A69" s="52"/>
      <c r="B69" s="53" t="s">
        <v>19</v>
      </c>
      <c r="C69" s="42"/>
      <c r="D69" s="92" t="s">
        <v>224</v>
      </c>
      <c r="E69" s="70"/>
      <c r="F69" s="24" t="s">
        <v>238</v>
      </c>
      <c r="G69" s="138" t="s">
        <v>235</v>
      </c>
      <c r="H69" s="139" t="s">
        <v>20</v>
      </c>
      <c r="I69" s="139" t="s">
        <v>21</v>
      </c>
      <c r="J69" s="139" t="s">
        <v>22</v>
      </c>
      <c r="K69" s="139" t="s">
        <v>23</v>
      </c>
      <c r="L69" s="139" t="s">
        <v>24</v>
      </c>
      <c r="M69" s="139" t="s">
        <v>25</v>
      </c>
      <c r="N69" s="139" t="s">
        <v>26</v>
      </c>
      <c r="O69" s="139" t="s">
        <v>27</v>
      </c>
      <c r="P69" s="139" t="s">
        <v>28</v>
      </c>
      <c r="Q69" s="139" t="s">
        <v>29</v>
      </c>
      <c r="R69" s="139" t="s">
        <v>30</v>
      </c>
      <c r="S69" s="140" t="s">
        <v>31</v>
      </c>
    </row>
    <row r="70" spans="1:19" s="10" customFormat="1" ht="18" customHeight="1" x14ac:dyDescent="0.25">
      <c r="A70" s="1" t="s">
        <v>59</v>
      </c>
      <c r="B70" s="1" t="s">
        <v>60</v>
      </c>
      <c r="C70" s="57" t="s">
        <v>213</v>
      </c>
      <c r="D70" s="132">
        <v>5492</v>
      </c>
      <c r="E70" s="70">
        <f t="shared" si="0"/>
        <v>1.4566642388929353E-3</v>
      </c>
      <c r="F70" s="99">
        <v>5500</v>
      </c>
      <c r="H70" s="141">
        <v>0.43</v>
      </c>
      <c r="I70" s="141">
        <v>0.39</v>
      </c>
      <c r="J70" s="141">
        <v>0.43</v>
      </c>
      <c r="K70" s="10">
        <v>0.59</v>
      </c>
      <c r="L70" s="141"/>
    </row>
    <row r="71" spans="1:19" s="10" customFormat="1" ht="18" customHeight="1" x14ac:dyDescent="0.25">
      <c r="A71" s="1" t="s">
        <v>61</v>
      </c>
      <c r="B71" s="1" t="s">
        <v>62</v>
      </c>
      <c r="C71" s="57" t="s">
        <v>213</v>
      </c>
      <c r="D71" s="132">
        <v>0</v>
      </c>
      <c r="E71" s="70" t="str">
        <f t="shared" si="0"/>
        <v/>
      </c>
      <c r="F71" s="99"/>
      <c r="H71" s="141"/>
      <c r="I71" s="141"/>
      <c r="J71" s="141"/>
      <c r="K71" s="10">
        <v>28.79</v>
      </c>
      <c r="L71" s="141">
        <v>41</v>
      </c>
    </row>
    <row r="72" spans="1:19" s="10" customFormat="1" ht="18" customHeight="1" x14ac:dyDescent="0.25">
      <c r="A72" s="1" t="s">
        <v>63</v>
      </c>
      <c r="B72" s="1" t="s">
        <v>64</v>
      </c>
      <c r="C72" s="57" t="s">
        <v>213</v>
      </c>
      <c r="D72" s="132">
        <v>0</v>
      </c>
      <c r="E72" s="70" t="str">
        <f t="shared" si="0"/>
        <v/>
      </c>
      <c r="F72" s="99"/>
      <c r="H72" s="141"/>
      <c r="I72" s="141"/>
      <c r="J72" s="141"/>
      <c r="L72" s="141"/>
    </row>
    <row r="73" spans="1:19" s="10" customFormat="1" ht="18" customHeight="1" x14ac:dyDescent="0.25">
      <c r="A73" s="1" t="s">
        <v>65</v>
      </c>
      <c r="B73" s="1" t="s">
        <v>66</v>
      </c>
      <c r="C73" s="57" t="s">
        <v>213</v>
      </c>
      <c r="D73" s="132">
        <v>0</v>
      </c>
      <c r="E73" s="70" t="str">
        <f t="shared" si="0"/>
        <v/>
      </c>
      <c r="F73" s="99"/>
      <c r="H73" s="141"/>
      <c r="I73" s="141"/>
      <c r="J73" s="141"/>
      <c r="L73" s="141"/>
    </row>
    <row r="74" spans="1:19" s="10" customFormat="1" ht="18" customHeight="1" x14ac:dyDescent="0.25">
      <c r="A74" s="1" t="s">
        <v>202</v>
      </c>
      <c r="B74" s="1"/>
      <c r="C74" s="57" t="s">
        <v>213</v>
      </c>
      <c r="D74" s="132">
        <v>0</v>
      </c>
      <c r="E74" s="70" t="str">
        <f t="shared" si="0"/>
        <v/>
      </c>
      <c r="F74" s="99"/>
      <c r="H74" s="141"/>
      <c r="I74" s="141"/>
      <c r="J74" s="141"/>
      <c r="L74" s="141"/>
    </row>
    <row r="75" spans="1:19" s="10" customFormat="1" ht="18" customHeight="1" thickBot="1" x14ac:dyDescent="0.3">
      <c r="A75" s="2" t="s">
        <v>67</v>
      </c>
      <c r="B75" s="2"/>
      <c r="C75" s="59"/>
      <c r="D75" s="97">
        <f>SUM(D70:D74)</f>
        <v>5492</v>
      </c>
      <c r="E75" s="70">
        <f t="shared" si="0"/>
        <v>1.4566642388929353E-3</v>
      </c>
      <c r="F75" s="96">
        <f>SUM(F70:F74)</f>
        <v>5500</v>
      </c>
      <c r="H75" s="141"/>
      <c r="I75" s="141"/>
      <c r="J75" s="141"/>
      <c r="L75" s="141"/>
    </row>
    <row r="76" spans="1:19" s="10" customFormat="1" ht="18" customHeight="1" thickTop="1" x14ac:dyDescent="0.25">
      <c r="A76" s="44"/>
      <c r="B76" s="29"/>
      <c r="C76" s="60"/>
      <c r="D76" s="137">
        <f>D17+D29+D36+D41+D53+D67+D75</f>
        <v>667512.64</v>
      </c>
      <c r="E76" s="70">
        <f t="shared" si="0"/>
        <v>3.5405861378145567E-2</v>
      </c>
      <c r="F76" s="30">
        <f>F17+F29+F36+F41+F53+F67+F75</f>
        <v>691146.5</v>
      </c>
      <c r="G76" s="47"/>
      <c r="H76" s="141"/>
      <c r="I76" s="141"/>
      <c r="J76" s="141"/>
      <c r="L76" s="141"/>
    </row>
    <row r="77" spans="1:19" x14ac:dyDescent="0.25">
      <c r="D77" s="14"/>
      <c r="E77" s="70" t="str">
        <f t="shared" si="0"/>
        <v/>
      </c>
    </row>
    <row r="78" spans="1:19" s="10" customFormat="1" ht="18" customHeight="1" x14ac:dyDescent="0.25">
      <c r="A78" s="1" t="s">
        <v>154</v>
      </c>
      <c r="B78" s="1" t="s">
        <v>155</v>
      </c>
      <c r="C78" s="57" t="s">
        <v>213</v>
      </c>
      <c r="D78" s="132">
        <f>162022+323241.3</f>
        <v>485263.3</v>
      </c>
      <c r="E78" s="70" t="str">
        <f t="shared" si="0"/>
        <v/>
      </c>
      <c r="F78" s="110"/>
      <c r="H78" s="141"/>
      <c r="I78" s="141"/>
      <c r="J78" s="141"/>
      <c r="L78" s="141"/>
    </row>
    <row r="79" spans="1:19" x14ac:dyDescent="0.25">
      <c r="D79" s="14"/>
      <c r="E79" s="68"/>
    </row>
    <row r="80" spans="1:19" x14ac:dyDescent="0.25">
      <c r="D80" s="14"/>
      <c r="E80" s="68"/>
    </row>
    <row r="81" spans="4:5" x14ac:dyDescent="0.25">
      <c r="D81" s="14"/>
      <c r="E81" s="68"/>
    </row>
    <row r="82" spans="4:5" x14ac:dyDescent="0.25">
      <c r="D82" s="14"/>
      <c r="E82" s="68"/>
    </row>
    <row r="83" spans="4:5" x14ac:dyDescent="0.25">
      <c r="D83" s="14"/>
      <c r="E83" s="68"/>
    </row>
    <row r="84" spans="4:5" x14ac:dyDescent="0.25">
      <c r="D84" s="14"/>
      <c r="E84" s="68"/>
    </row>
    <row r="85" spans="4:5" x14ac:dyDescent="0.25">
      <c r="D85" s="14"/>
      <c r="E85" s="68"/>
    </row>
    <row r="86" spans="4:5" x14ac:dyDescent="0.25">
      <c r="D86" s="14"/>
      <c r="E86" s="68"/>
    </row>
    <row r="87" spans="4:5" x14ac:dyDescent="0.25">
      <c r="D87" s="14"/>
      <c r="E87" s="68"/>
    </row>
    <row r="88" spans="4:5" x14ac:dyDescent="0.25">
      <c r="D88" s="14"/>
      <c r="E88" s="68"/>
    </row>
    <row r="89" spans="4:5" x14ac:dyDescent="0.25">
      <c r="D89" s="14"/>
      <c r="E89" s="68"/>
    </row>
    <row r="90" spans="4:5" x14ac:dyDescent="0.25">
      <c r="D90" s="14"/>
      <c r="E90" s="68"/>
    </row>
    <row r="91" spans="4:5" x14ac:dyDescent="0.25">
      <c r="D91" s="14"/>
      <c r="E91" s="68"/>
    </row>
    <row r="92" spans="4:5" x14ac:dyDescent="0.25">
      <c r="D92" s="14"/>
      <c r="E92" s="68"/>
    </row>
    <row r="93" spans="4:5" x14ac:dyDescent="0.25">
      <c r="D93" s="14"/>
      <c r="E93" s="68"/>
    </row>
    <row r="94" spans="4:5" x14ac:dyDescent="0.25">
      <c r="D94" s="14"/>
      <c r="E94" s="68"/>
    </row>
    <row r="95" spans="4:5" x14ac:dyDescent="0.25">
      <c r="D95" s="14"/>
      <c r="E95" s="68"/>
    </row>
    <row r="96" spans="4:5" x14ac:dyDescent="0.25">
      <c r="D96" s="14"/>
      <c r="E96" s="68"/>
    </row>
    <row r="97" spans="4:5" x14ac:dyDescent="0.25">
      <c r="D97" s="14"/>
      <c r="E97" s="68"/>
    </row>
    <row r="98" spans="4:5" x14ac:dyDescent="0.25">
      <c r="D98" s="14"/>
      <c r="E98" s="68"/>
    </row>
    <row r="99" spans="4:5" x14ac:dyDescent="0.25">
      <c r="D99" s="14"/>
      <c r="E99" s="68"/>
    </row>
    <row r="100" spans="4:5" x14ac:dyDescent="0.25">
      <c r="D100" s="14"/>
      <c r="E100" s="68"/>
    </row>
    <row r="101" spans="4:5" x14ac:dyDescent="0.25">
      <c r="D101" s="14"/>
      <c r="E101" s="68"/>
    </row>
    <row r="102" spans="4:5" x14ac:dyDescent="0.25">
      <c r="D102" s="14"/>
      <c r="E102" s="68"/>
    </row>
    <row r="103" spans="4:5" x14ac:dyDescent="0.25">
      <c r="D103" s="14"/>
      <c r="E103" s="68"/>
    </row>
    <row r="104" spans="4:5" x14ac:dyDescent="0.25">
      <c r="D104" s="14"/>
      <c r="E104" s="68"/>
    </row>
    <row r="105" spans="4:5" x14ac:dyDescent="0.25">
      <c r="D105" s="14"/>
      <c r="E105" s="68"/>
    </row>
    <row r="106" spans="4:5" x14ac:dyDescent="0.25">
      <c r="D106" s="14"/>
      <c r="E106" s="68"/>
    </row>
    <row r="107" spans="4:5" x14ac:dyDescent="0.25">
      <c r="D107" s="14"/>
      <c r="E107" s="68"/>
    </row>
    <row r="108" spans="4:5" x14ac:dyDescent="0.25">
      <c r="D108" s="14"/>
      <c r="E108" s="68"/>
    </row>
    <row r="109" spans="4:5" x14ac:dyDescent="0.25">
      <c r="D109" s="14"/>
      <c r="E109" s="68"/>
    </row>
    <row r="110" spans="4:5" x14ac:dyDescent="0.25">
      <c r="D110" s="14"/>
      <c r="E110" s="68"/>
    </row>
    <row r="111" spans="4:5" x14ac:dyDescent="0.25">
      <c r="D111" s="14"/>
      <c r="E111" s="68"/>
    </row>
    <row r="112" spans="4:5" x14ac:dyDescent="0.25">
      <c r="D112" s="14"/>
      <c r="E112" s="68"/>
    </row>
    <row r="113" spans="4:5" x14ac:dyDescent="0.25">
      <c r="D113" s="14"/>
      <c r="E113" s="68"/>
    </row>
    <row r="114" spans="4:5" x14ac:dyDescent="0.25">
      <c r="D114" s="14"/>
      <c r="E114" s="68"/>
    </row>
    <row r="115" spans="4:5" x14ac:dyDescent="0.25">
      <c r="D115" s="14"/>
      <c r="E115" s="68"/>
    </row>
    <row r="116" spans="4:5" x14ac:dyDescent="0.25">
      <c r="D116" s="14"/>
      <c r="E116" s="68"/>
    </row>
    <row r="117" spans="4:5" x14ac:dyDescent="0.25">
      <c r="D117" s="14"/>
      <c r="E117" s="68"/>
    </row>
    <row r="118" spans="4:5" x14ac:dyDescent="0.25">
      <c r="D118" s="14"/>
      <c r="E118" s="68"/>
    </row>
    <row r="119" spans="4:5" x14ac:dyDescent="0.25">
      <c r="D119" s="14"/>
      <c r="E119" s="68"/>
    </row>
    <row r="120" spans="4:5" x14ac:dyDescent="0.25">
      <c r="D120" s="14"/>
      <c r="E120" s="68"/>
    </row>
    <row r="121" spans="4:5" x14ac:dyDescent="0.25">
      <c r="D121" s="14"/>
      <c r="E121" s="68"/>
    </row>
    <row r="122" spans="4:5" x14ac:dyDescent="0.25">
      <c r="D122" s="14"/>
      <c r="E122" s="68"/>
    </row>
    <row r="123" spans="4:5" x14ac:dyDescent="0.25">
      <c r="D123" s="14"/>
      <c r="E123" s="68"/>
    </row>
    <row r="124" spans="4:5" x14ac:dyDescent="0.25">
      <c r="D124" s="14"/>
      <c r="E124" s="68"/>
    </row>
    <row r="125" spans="4:5" x14ac:dyDescent="0.25">
      <c r="D125" s="14"/>
      <c r="E125" s="68"/>
    </row>
    <row r="126" spans="4:5" x14ac:dyDescent="0.25">
      <c r="D126" s="14"/>
      <c r="E126" s="68"/>
    </row>
    <row r="127" spans="4:5" x14ac:dyDescent="0.25">
      <c r="D127" s="14"/>
      <c r="E127" s="68"/>
    </row>
    <row r="128" spans="4:5" x14ac:dyDescent="0.25">
      <c r="D128" s="14"/>
      <c r="E128" s="68"/>
    </row>
    <row r="129" spans="4:5" x14ac:dyDescent="0.25">
      <c r="D129" s="14"/>
      <c r="E129" s="68"/>
    </row>
    <row r="130" spans="4:5" x14ac:dyDescent="0.25">
      <c r="D130" s="14"/>
      <c r="E130" s="68"/>
    </row>
    <row r="131" spans="4:5" x14ac:dyDescent="0.25">
      <c r="D131" s="14"/>
      <c r="E131" s="68"/>
    </row>
    <row r="132" spans="4:5" x14ac:dyDescent="0.25">
      <c r="D132" s="14"/>
      <c r="E132" s="68"/>
    </row>
    <row r="133" spans="4:5" x14ac:dyDescent="0.25">
      <c r="D133" s="14"/>
      <c r="E133" s="68"/>
    </row>
    <row r="134" spans="4:5" x14ac:dyDescent="0.25">
      <c r="D134" s="14"/>
      <c r="E134" s="68"/>
    </row>
    <row r="135" spans="4:5" x14ac:dyDescent="0.25">
      <c r="D135" s="14"/>
      <c r="E135" s="68"/>
    </row>
    <row r="136" spans="4:5" x14ac:dyDescent="0.25">
      <c r="D136" s="14"/>
      <c r="E136" s="68"/>
    </row>
    <row r="137" spans="4:5" x14ac:dyDescent="0.25">
      <c r="D137" s="14"/>
      <c r="E137" s="68"/>
    </row>
    <row r="138" spans="4:5" x14ac:dyDescent="0.25">
      <c r="D138" s="14"/>
      <c r="E138" s="68"/>
    </row>
    <row r="139" spans="4:5" x14ac:dyDescent="0.25">
      <c r="D139" s="14"/>
      <c r="E139" s="68"/>
    </row>
    <row r="140" spans="4:5" x14ac:dyDescent="0.25">
      <c r="D140" s="14"/>
      <c r="E140" s="68"/>
    </row>
    <row r="141" spans="4:5" x14ac:dyDescent="0.25">
      <c r="D141" s="14"/>
      <c r="E141" s="68"/>
    </row>
    <row r="142" spans="4:5" x14ac:dyDescent="0.25">
      <c r="D142" s="14"/>
      <c r="E142" s="68"/>
    </row>
    <row r="143" spans="4:5" x14ac:dyDescent="0.25">
      <c r="D143" s="14"/>
      <c r="E143" s="68"/>
    </row>
    <row r="144" spans="4:5" x14ac:dyDescent="0.25">
      <c r="D144" s="14"/>
      <c r="E144" s="68"/>
    </row>
    <row r="145" spans="4:5" x14ac:dyDescent="0.25">
      <c r="D145" s="14"/>
      <c r="E145" s="68"/>
    </row>
    <row r="146" spans="4:5" x14ac:dyDescent="0.25">
      <c r="D146" s="14"/>
      <c r="E146" s="68"/>
    </row>
    <row r="147" spans="4:5" x14ac:dyDescent="0.25">
      <c r="D147" s="14"/>
      <c r="E147" s="68"/>
    </row>
    <row r="148" spans="4:5" x14ac:dyDescent="0.25">
      <c r="D148" s="14"/>
      <c r="E148" s="68"/>
    </row>
    <row r="149" spans="4:5" x14ac:dyDescent="0.25">
      <c r="D149" s="14"/>
      <c r="E149" s="68"/>
    </row>
    <row r="150" spans="4:5" x14ac:dyDescent="0.25">
      <c r="D150" s="14"/>
      <c r="E150" s="68"/>
    </row>
    <row r="151" spans="4:5" x14ac:dyDescent="0.25">
      <c r="D151" s="14"/>
      <c r="E151" s="68"/>
    </row>
    <row r="152" spans="4:5" x14ac:dyDescent="0.25">
      <c r="D152" s="14"/>
      <c r="E152" s="68"/>
    </row>
    <row r="153" spans="4:5" x14ac:dyDescent="0.25">
      <c r="D153" s="14"/>
      <c r="E153" s="68"/>
    </row>
    <row r="154" spans="4:5" x14ac:dyDescent="0.25">
      <c r="D154" s="14"/>
      <c r="E154" s="68"/>
    </row>
    <row r="155" spans="4:5" x14ac:dyDescent="0.25">
      <c r="D155" s="14"/>
      <c r="E155" s="68"/>
    </row>
    <row r="156" spans="4:5" x14ac:dyDescent="0.25">
      <c r="D156" s="14"/>
      <c r="E156" s="68"/>
    </row>
    <row r="157" spans="4:5" x14ac:dyDescent="0.25">
      <c r="D157" s="14"/>
      <c r="E157" s="68"/>
    </row>
    <row r="158" spans="4:5" x14ac:dyDescent="0.25">
      <c r="D158" s="14"/>
      <c r="E158" s="68"/>
    </row>
    <row r="159" spans="4:5" x14ac:dyDescent="0.25">
      <c r="D159" s="14"/>
      <c r="E159" s="68"/>
    </row>
    <row r="160" spans="4:5" x14ac:dyDescent="0.25">
      <c r="D160" s="14"/>
      <c r="E160" s="68"/>
    </row>
    <row r="161" spans="4:5" x14ac:dyDescent="0.25">
      <c r="D161" s="14"/>
      <c r="E161" s="68"/>
    </row>
    <row r="162" spans="4:5" x14ac:dyDescent="0.25">
      <c r="D162" s="14"/>
      <c r="E162" s="68"/>
    </row>
    <row r="163" spans="4:5" x14ac:dyDescent="0.25">
      <c r="D163" s="14"/>
      <c r="E163" s="68"/>
    </row>
    <row r="164" spans="4:5" x14ac:dyDescent="0.25">
      <c r="D164" s="14"/>
      <c r="E164" s="68"/>
    </row>
    <row r="165" spans="4:5" x14ac:dyDescent="0.25">
      <c r="D165" s="14"/>
      <c r="E165" s="68"/>
    </row>
    <row r="166" spans="4:5" x14ac:dyDescent="0.25">
      <c r="D166" s="14"/>
      <c r="E166" s="68"/>
    </row>
    <row r="167" spans="4:5" x14ac:dyDescent="0.25">
      <c r="D167" s="14"/>
      <c r="E167" s="68"/>
    </row>
    <row r="168" spans="4:5" x14ac:dyDescent="0.25">
      <c r="D168" s="14"/>
      <c r="E168" s="68"/>
    </row>
    <row r="169" spans="4:5" x14ac:dyDescent="0.25">
      <c r="D169" s="14"/>
      <c r="E169" s="68"/>
    </row>
    <row r="170" spans="4:5" x14ac:dyDescent="0.25">
      <c r="D170" s="14"/>
      <c r="E170" s="68"/>
    </row>
    <row r="171" spans="4:5" x14ac:dyDescent="0.25">
      <c r="D171" s="14"/>
      <c r="E171" s="68"/>
    </row>
    <row r="172" spans="4:5" x14ac:dyDescent="0.25">
      <c r="D172" s="14"/>
      <c r="E172" s="68"/>
    </row>
    <row r="173" spans="4:5" x14ac:dyDescent="0.25">
      <c r="D173" s="14"/>
      <c r="E173" s="68"/>
    </row>
    <row r="174" spans="4:5" x14ac:dyDescent="0.25">
      <c r="D174" s="14"/>
      <c r="E174" s="68"/>
    </row>
    <row r="175" spans="4:5" x14ac:dyDescent="0.25">
      <c r="D175" s="14"/>
      <c r="E175" s="68"/>
    </row>
    <row r="176" spans="4:5" x14ac:dyDescent="0.25">
      <c r="D176" s="14"/>
      <c r="E176" s="68"/>
    </row>
    <row r="177" spans="4:5" x14ac:dyDescent="0.25">
      <c r="D177" s="14"/>
      <c r="E177" s="68"/>
    </row>
    <row r="178" spans="4:5" x14ac:dyDescent="0.25">
      <c r="D178" s="14"/>
      <c r="E178" s="68"/>
    </row>
    <row r="179" spans="4:5" x14ac:dyDescent="0.25">
      <c r="D179" s="14"/>
      <c r="E179" s="68"/>
    </row>
    <row r="180" spans="4:5" x14ac:dyDescent="0.25">
      <c r="D180" s="14"/>
      <c r="E180" s="68"/>
    </row>
    <row r="181" spans="4:5" x14ac:dyDescent="0.25">
      <c r="D181" s="14"/>
      <c r="E181" s="68"/>
    </row>
    <row r="182" spans="4:5" x14ac:dyDescent="0.25">
      <c r="D182" s="14"/>
      <c r="E182" s="68"/>
    </row>
    <row r="183" spans="4:5" x14ac:dyDescent="0.25">
      <c r="D183" s="14"/>
      <c r="E183" s="68"/>
    </row>
    <row r="184" spans="4:5" x14ac:dyDescent="0.25">
      <c r="D184" s="14"/>
      <c r="E184" s="68"/>
    </row>
    <row r="185" spans="4:5" x14ac:dyDescent="0.25">
      <c r="D185" s="14"/>
      <c r="E185" s="68"/>
    </row>
    <row r="186" spans="4:5" x14ac:dyDescent="0.25">
      <c r="D186" s="14"/>
      <c r="E186" s="68"/>
    </row>
    <row r="187" spans="4:5" x14ac:dyDescent="0.25">
      <c r="D187" s="14"/>
      <c r="E187" s="68"/>
    </row>
    <row r="188" spans="4:5" x14ac:dyDescent="0.25">
      <c r="D188" s="14"/>
      <c r="E188" s="68"/>
    </row>
    <row r="189" spans="4:5" x14ac:dyDescent="0.25">
      <c r="D189" s="14"/>
      <c r="E189" s="68"/>
    </row>
    <row r="190" spans="4:5" x14ac:dyDescent="0.25">
      <c r="D190" s="14"/>
      <c r="E190" s="68"/>
    </row>
    <row r="191" spans="4:5" x14ac:dyDescent="0.25">
      <c r="D191" s="14"/>
      <c r="E191" s="68"/>
    </row>
    <row r="192" spans="4:5" x14ac:dyDescent="0.25">
      <c r="D192" s="14"/>
      <c r="E192" s="68"/>
    </row>
    <row r="193" spans="4:5" x14ac:dyDescent="0.25">
      <c r="D193" s="14"/>
      <c r="E193" s="68"/>
    </row>
    <row r="194" spans="4:5" x14ac:dyDescent="0.25">
      <c r="D194" s="14"/>
      <c r="E194" s="68"/>
    </row>
    <row r="195" spans="4:5" x14ac:dyDescent="0.25">
      <c r="D195" s="14"/>
      <c r="E195" s="68"/>
    </row>
    <row r="196" spans="4:5" x14ac:dyDescent="0.25">
      <c r="D196" s="14"/>
      <c r="E196" s="68"/>
    </row>
    <row r="197" spans="4:5" x14ac:dyDescent="0.25">
      <c r="D197" s="14"/>
      <c r="E197" s="68"/>
    </row>
    <row r="198" spans="4:5" x14ac:dyDescent="0.25">
      <c r="D198" s="14"/>
      <c r="E198" s="68"/>
    </row>
    <row r="199" spans="4:5" x14ac:dyDescent="0.25">
      <c r="D199" s="14"/>
      <c r="E199" s="68"/>
    </row>
    <row r="200" spans="4:5" x14ac:dyDescent="0.25">
      <c r="D200" s="14"/>
      <c r="E200" s="68"/>
    </row>
    <row r="201" spans="4:5" x14ac:dyDescent="0.25">
      <c r="D201" s="14"/>
      <c r="E201" s="68"/>
    </row>
    <row r="202" spans="4:5" x14ac:dyDescent="0.25">
      <c r="D202" s="14"/>
      <c r="E202" s="68"/>
    </row>
    <row r="203" spans="4:5" x14ac:dyDescent="0.25">
      <c r="D203" s="14"/>
      <c r="E203" s="68"/>
    </row>
    <row r="204" spans="4:5" x14ac:dyDescent="0.25">
      <c r="D204" s="14"/>
      <c r="E204" s="68"/>
    </row>
    <row r="205" spans="4:5" x14ac:dyDescent="0.25">
      <c r="D205" s="14"/>
      <c r="E205" s="68"/>
    </row>
    <row r="206" spans="4:5" x14ac:dyDescent="0.25">
      <c r="D206" s="14"/>
      <c r="E206" s="68"/>
    </row>
    <row r="207" spans="4:5" x14ac:dyDescent="0.25">
      <c r="D207" s="14"/>
      <c r="E207" s="68"/>
    </row>
    <row r="208" spans="4:5" x14ac:dyDescent="0.25">
      <c r="D208" s="14"/>
      <c r="E208" s="68"/>
    </row>
    <row r="209" spans="4:5" x14ac:dyDescent="0.25">
      <c r="D209" s="14"/>
      <c r="E209" s="68"/>
    </row>
    <row r="210" spans="4:5" x14ac:dyDescent="0.25">
      <c r="D210" s="14"/>
      <c r="E210" s="68"/>
    </row>
    <row r="211" spans="4:5" x14ac:dyDescent="0.25">
      <c r="D211" s="14"/>
      <c r="E211" s="68"/>
    </row>
    <row r="212" spans="4:5" x14ac:dyDescent="0.25">
      <c r="D212" s="14"/>
      <c r="E212" s="68"/>
    </row>
    <row r="213" spans="4:5" x14ac:dyDescent="0.25">
      <c r="D213" s="14"/>
      <c r="E213" s="68"/>
    </row>
    <row r="214" spans="4:5" x14ac:dyDescent="0.25">
      <c r="D214" s="14"/>
      <c r="E214" s="68"/>
    </row>
    <row r="215" spans="4:5" x14ac:dyDescent="0.25">
      <c r="D215" s="14"/>
      <c r="E215" s="68"/>
    </row>
    <row r="216" spans="4:5" x14ac:dyDescent="0.25">
      <c r="D216" s="14"/>
      <c r="E216" s="68"/>
    </row>
    <row r="217" spans="4:5" x14ac:dyDescent="0.25">
      <c r="D217" s="14"/>
      <c r="E217" s="68"/>
    </row>
    <row r="218" spans="4:5" x14ac:dyDescent="0.25">
      <c r="D218" s="14"/>
      <c r="E218" s="68"/>
    </row>
    <row r="219" spans="4:5" x14ac:dyDescent="0.25">
      <c r="D219" s="14"/>
      <c r="E219" s="68"/>
    </row>
    <row r="220" spans="4:5" x14ac:dyDescent="0.25">
      <c r="D220" s="14"/>
      <c r="E220" s="68"/>
    </row>
    <row r="221" spans="4:5" x14ac:dyDescent="0.25">
      <c r="D221" s="14"/>
      <c r="E221" s="68"/>
    </row>
    <row r="222" spans="4:5" x14ac:dyDescent="0.25">
      <c r="D222" s="14"/>
      <c r="E222" s="68"/>
    </row>
    <row r="223" spans="4:5" x14ac:dyDescent="0.25">
      <c r="D223" s="14"/>
      <c r="E223" s="68"/>
    </row>
    <row r="224" spans="4:5" x14ac:dyDescent="0.25">
      <c r="D224" s="14"/>
      <c r="E224" s="68"/>
    </row>
    <row r="225" spans="4:5" x14ac:dyDescent="0.25">
      <c r="D225" s="14"/>
      <c r="E225" s="68"/>
    </row>
    <row r="226" spans="4:5" x14ac:dyDescent="0.25">
      <c r="D226" s="14"/>
      <c r="E226" s="68"/>
    </row>
    <row r="227" spans="4:5" x14ac:dyDescent="0.25">
      <c r="D227" s="14"/>
      <c r="E227" s="68"/>
    </row>
    <row r="228" spans="4:5" x14ac:dyDescent="0.25">
      <c r="D228" s="14"/>
      <c r="E228" s="68"/>
    </row>
    <row r="229" spans="4:5" x14ac:dyDescent="0.25">
      <c r="D229" s="14"/>
      <c r="E229" s="68"/>
    </row>
    <row r="230" spans="4:5" x14ac:dyDescent="0.25">
      <c r="D230" s="14"/>
      <c r="E230" s="68"/>
    </row>
    <row r="231" spans="4:5" x14ac:dyDescent="0.25">
      <c r="D231" s="14"/>
      <c r="E231" s="68"/>
    </row>
    <row r="232" spans="4:5" x14ac:dyDescent="0.25">
      <c r="D232" s="14"/>
      <c r="E232" s="68"/>
    </row>
    <row r="233" spans="4:5" x14ac:dyDescent="0.25">
      <c r="D233" s="14"/>
      <c r="E233" s="68"/>
    </row>
    <row r="234" spans="4:5" x14ac:dyDescent="0.25">
      <c r="D234" s="14"/>
      <c r="E234" s="68"/>
    </row>
    <row r="235" spans="4:5" x14ac:dyDescent="0.25">
      <c r="D235" s="14"/>
      <c r="E235" s="68"/>
    </row>
    <row r="236" spans="4:5" x14ac:dyDescent="0.25">
      <c r="D236" s="14"/>
      <c r="E236" s="68"/>
    </row>
    <row r="237" spans="4:5" x14ac:dyDescent="0.25">
      <c r="D237" s="14"/>
      <c r="E237" s="68"/>
    </row>
    <row r="238" spans="4:5" x14ac:dyDescent="0.25">
      <c r="D238" s="14"/>
      <c r="E238" s="68"/>
    </row>
    <row r="239" spans="4:5" x14ac:dyDescent="0.25">
      <c r="D239" s="14"/>
      <c r="E239" s="68"/>
    </row>
    <row r="240" spans="4:5" x14ac:dyDescent="0.25">
      <c r="D240" s="14"/>
      <c r="E240" s="68"/>
    </row>
    <row r="241" spans="4:5" x14ac:dyDescent="0.25">
      <c r="D241" s="14"/>
      <c r="E241" s="68"/>
    </row>
    <row r="242" spans="4:5" x14ac:dyDescent="0.25">
      <c r="D242" s="14"/>
      <c r="E242" s="68"/>
    </row>
    <row r="243" spans="4:5" x14ac:dyDescent="0.25">
      <c r="D243" s="14"/>
      <c r="E243" s="68"/>
    </row>
    <row r="244" spans="4:5" x14ac:dyDescent="0.25">
      <c r="D244" s="14"/>
      <c r="E244" s="68"/>
    </row>
    <row r="245" spans="4:5" x14ac:dyDescent="0.25">
      <c r="D245" s="14"/>
      <c r="E245" s="68"/>
    </row>
    <row r="246" spans="4:5" x14ac:dyDescent="0.25">
      <c r="D246" s="14"/>
      <c r="E246" s="68"/>
    </row>
    <row r="247" spans="4:5" x14ac:dyDescent="0.25">
      <c r="D247" s="14"/>
      <c r="E247" s="68"/>
    </row>
    <row r="248" spans="4:5" x14ac:dyDescent="0.25">
      <c r="D248" s="14"/>
      <c r="E248" s="68"/>
    </row>
    <row r="249" spans="4:5" x14ac:dyDescent="0.25">
      <c r="D249" s="14"/>
      <c r="E249" s="68"/>
    </row>
    <row r="250" spans="4:5" x14ac:dyDescent="0.25">
      <c r="D250" s="14"/>
      <c r="E250" s="68"/>
    </row>
    <row r="251" spans="4:5" x14ac:dyDescent="0.25">
      <c r="D251" s="14"/>
      <c r="E251" s="68"/>
    </row>
    <row r="252" spans="4:5" x14ac:dyDescent="0.25">
      <c r="D252" s="14"/>
      <c r="E252" s="68"/>
    </row>
    <row r="253" spans="4:5" x14ac:dyDescent="0.25">
      <c r="D253" s="14"/>
      <c r="E253" s="68"/>
    </row>
    <row r="254" spans="4:5" x14ac:dyDescent="0.25">
      <c r="D254" s="14"/>
      <c r="E254" s="68"/>
    </row>
    <row r="255" spans="4:5" x14ac:dyDescent="0.25">
      <c r="D255" s="14"/>
      <c r="E255" s="68"/>
    </row>
    <row r="256" spans="4:5" x14ac:dyDescent="0.25">
      <c r="D256" s="14"/>
      <c r="E256" s="68"/>
    </row>
    <row r="257" spans="4:5" x14ac:dyDescent="0.25">
      <c r="D257" s="14"/>
      <c r="E257" s="68"/>
    </row>
    <row r="258" spans="4:5" x14ac:dyDescent="0.25">
      <c r="D258" s="14"/>
      <c r="E258" s="68"/>
    </row>
    <row r="259" spans="4:5" x14ac:dyDescent="0.25">
      <c r="D259" s="14"/>
      <c r="E259" s="68"/>
    </row>
    <row r="260" spans="4:5" x14ac:dyDescent="0.25">
      <c r="D260" s="14"/>
      <c r="E260" s="68"/>
    </row>
    <row r="261" spans="4:5" x14ac:dyDescent="0.25">
      <c r="D261" s="14"/>
      <c r="E261" s="68"/>
    </row>
    <row r="262" spans="4:5" x14ac:dyDescent="0.25">
      <c r="D262" s="14"/>
      <c r="E262" s="68"/>
    </row>
    <row r="263" spans="4:5" x14ac:dyDescent="0.25">
      <c r="D263" s="14"/>
      <c r="E263" s="68"/>
    </row>
    <row r="264" spans="4:5" x14ac:dyDescent="0.25">
      <c r="D264" s="14"/>
      <c r="E264" s="68"/>
    </row>
    <row r="265" spans="4:5" x14ac:dyDescent="0.25">
      <c r="D265" s="14"/>
      <c r="E265" s="68"/>
    </row>
    <row r="266" spans="4:5" x14ac:dyDescent="0.25">
      <c r="D266" s="14"/>
      <c r="E266" s="68"/>
    </row>
  </sheetData>
  <mergeCells count="1">
    <mergeCell ref="A43:B43"/>
  </mergeCells>
  <conditionalFormatting sqref="G1:S1">
    <cfRule type="cellIs" dxfId="32" priority="13" operator="equal">
      <formula>0</formula>
    </cfRule>
  </conditionalFormatting>
  <conditionalFormatting sqref="G19:S19">
    <cfRule type="cellIs" dxfId="31" priority="6" operator="equal">
      <formula>0</formula>
    </cfRule>
  </conditionalFormatting>
  <conditionalFormatting sqref="G31:S31">
    <cfRule type="cellIs" dxfId="30" priority="5" operator="equal">
      <formula>0</formula>
    </cfRule>
  </conditionalFormatting>
  <conditionalFormatting sqref="G38:S38">
    <cfRule type="cellIs" dxfId="29" priority="4" operator="equal">
      <formula>0</formula>
    </cfRule>
  </conditionalFormatting>
  <conditionalFormatting sqref="G43:S43">
    <cfRule type="cellIs" dxfId="28" priority="3" operator="equal">
      <formula>0</formula>
    </cfRule>
  </conditionalFormatting>
  <conditionalFormatting sqref="G55:S55">
    <cfRule type="cellIs" dxfId="27" priority="2" operator="equal">
      <formula>0</formula>
    </cfRule>
  </conditionalFormatting>
  <conditionalFormatting sqref="G69:S69">
    <cfRule type="cellIs" dxfId="26" priority="1" operator="equal">
      <formula>0</formula>
    </cfRule>
  </conditionalFormatting>
  <pageMargins left="0.25" right="0.25" top="0.75" bottom="0.75" header="0.3" footer="0.3"/>
  <pageSetup scale="57" fitToWidth="0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3E9E-D9AE-4BEB-B9ED-77087089FD9E}">
  <dimension ref="A1:T266"/>
  <sheetViews>
    <sheetView workbookViewId="0">
      <selection activeCell="E37" sqref="E37"/>
    </sheetView>
  </sheetViews>
  <sheetFormatPr defaultRowHeight="15.75" x14ac:dyDescent="0.25"/>
  <cols>
    <col min="1" max="1" width="62" style="12" customWidth="1"/>
    <col min="2" max="2" width="17.42578125" style="13" customWidth="1"/>
    <col min="3" max="3" width="1.42578125" style="61" hidden="1" customWidth="1"/>
    <col min="4" max="4" width="18.7109375" style="26" customWidth="1"/>
    <col min="5" max="5" width="13" style="26" customWidth="1"/>
    <col min="6" max="6" width="12.7109375" style="69" customWidth="1"/>
    <col min="7" max="7" width="18.7109375" style="11" customWidth="1"/>
    <col min="8" max="8" width="15.7109375" style="22" bestFit="1" customWidth="1"/>
    <col min="9" max="10" width="14" style="156" bestFit="1" customWidth="1"/>
    <col min="11" max="11" width="12.7109375" style="156" bestFit="1" customWidth="1"/>
    <col min="12" max="12" width="12.7109375" style="22" bestFit="1" customWidth="1"/>
    <col min="13" max="13" width="12.7109375" style="156" bestFit="1" customWidth="1"/>
    <col min="14" max="14" width="9.140625" style="22"/>
    <col min="15" max="15" width="12.7109375" style="22" bestFit="1" customWidth="1"/>
    <col min="16" max="18" width="9.140625" style="22"/>
    <col min="19" max="19" width="12.7109375" style="22" bestFit="1" customWidth="1"/>
    <col min="20" max="16384" width="9.140625" style="22"/>
  </cols>
  <sheetData>
    <row r="1" spans="1:20" s="18" customFormat="1" ht="32.25" thickBot="1" x14ac:dyDescent="0.25">
      <c r="A1" s="52" t="s">
        <v>243</v>
      </c>
      <c r="B1" s="53" t="s">
        <v>19</v>
      </c>
      <c r="C1" s="42" t="s">
        <v>215</v>
      </c>
      <c r="D1" s="65" t="s">
        <v>224</v>
      </c>
      <c r="E1" s="43" t="s">
        <v>244</v>
      </c>
      <c r="F1" s="66" t="s">
        <v>225</v>
      </c>
      <c r="G1" s="24" t="s">
        <v>237</v>
      </c>
      <c r="H1" s="138" t="s">
        <v>235</v>
      </c>
      <c r="I1" s="139" t="s">
        <v>20</v>
      </c>
      <c r="J1" s="139" t="s">
        <v>21</v>
      </c>
      <c r="K1" s="139" t="s">
        <v>22</v>
      </c>
      <c r="L1" s="139" t="s">
        <v>23</v>
      </c>
      <c r="M1" s="139" t="s">
        <v>24</v>
      </c>
      <c r="N1" s="139" t="s">
        <v>25</v>
      </c>
      <c r="O1" s="139" t="s">
        <v>26</v>
      </c>
      <c r="P1" s="139" t="s">
        <v>27</v>
      </c>
      <c r="Q1" s="139" t="s">
        <v>28</v>
      </c>
      <c r="R1" s="139" t="s">
        <v>29</v>
      </c>
      <c r="S1" s="139" t="s">
        <v>30</v>
      </c>
      <c r="T1" s="140" t="s">
        <v>31</v>
      </c>
    </row>
    <row r="2" spans="1:20" s="18" customFormat="1" ht="16.5" customHeight="1" x14ac:dyDescent="0.25">
      <c r="A2" s="36"/>
      <c r="B2" s="37"/>
      <c r="C2" s="56"/>
      <c r="D2" s="39"/>
      <c r="E2" s="181"/>
      <c r="F2" s="67"/>
      <c r="G2" s="39"/>
      <c r="H2" s="17"/>
      <c r="I2" s="153"/>
      <c r="J2" s="153"/>
      <c r="K2" s="153"/>
      <c r="M2" s="153"/>
    </row>
    <row r="3" spans="1:20" s="18" customFormat="1" ht="16.5" customHeight="1" x14ac:dyDescent="0.25">
      <c r="A3" s="40"/>
      <c r="B3" s="41"/>
      <c r="C3" s="42"/>
      <c r="D3" s="43"/>
      <c r="E3" s="43"/>
      <c r="F3" s="66"/>
      <c r="G3" s="43"/>
      <c r="H3" s="17"/>
      <c r="I3" s="153"/>
      <c r="J3" s="153"/>
      <c r="K3" s="153"/>
      <c r="M3" s="153"/>
    </row>
    <row r="4" spans="1:20" s="19" customFormat="1" ht="18" hidden="1" customHeight="1" x14ac:dyDescent="0.25">
      <c r="A4" s="52" t="s">
        <v>141</v>
      </c>
      <c r="B4" s="53" t="s">
        <v>19</v>
      </c>
      <c r="C4" s="42"/>
      <c r="D4" s="92" t="s">
        <v>224</v>
      </c>
      <c r="E4" s="43"/>
      <c r="F4" s="70"/>
      <c r="G4" s="24" t="s">
        <v>210</v>
      </c>
      <c r="I4" s="154"/>
      <c r="J4" s="154"/>
      <c r="K4" s="154"/>
      <c r="M4" s="154"/>
    </row>
    <row r="5" spans="1:20" s="10" customFormat="1" ht="18" hidden="1" customHeight="1" x14ac:dyDescent="0.25">
      <c r="A5" s="71" t="s">
        <v>211</v>
      </c>
      <c r="B5" s="72" t="s">
        <v>142</v>
      </c>
      <c r="C5" s="57" t="s">
        <v>213</v>
      </c>
      <c r="D5" s="94"/>
      <c r="E5" s="179"/>
      <c r="F5" s="70" t="str">
        <f>IF(D5&gt;0.001,IF(#REF!&gt;0.001,(D5-#REF!)/#REF!,1),"")</f>
        <v/>
      </c>
      <c r="G5" s="110"/>
      <c r="I5" s="141"/>
      <c r="J5" s="141"/>
      <c r="K5" s="141"/>
      <c r="M5" s="141"/>
    </row>
    <row r="6" spans="1:20" s="10" customFormat="1" ht="18" hidden="1" customHeight="1" x14ac:dyDescent="0.25">
      <c r="A6" s="71" t="s">
        <v>143</v>
      </c>
      <c r="B6" s="72" t="s">
        <v>144</v>
      </c>
      <c r="C6" s="57" t="s">
        <v>213</v>
      </c>
      <c r="D6" s="94"/>
      <c r="E6" s="179"/>
      <c r="F6" s="70" t="str">
        <f>IF(D6&gt;0.001,IF(#REF!&gt;0.001,(D6-#REF!)/#REF!,1),"")</f>
        <v/>
      </c>
      <c r="G6" s="110"/>
      <c r="I6" s="141"/>
      <c r="J6" s="141"/>
      <c r="K6" s="141"/>
      <c r="M6" s="141"/>
    </row>
    <row r="7" spans="1:20" s="10" customFormat="1" ht="18" hidden="1" customHeight="1" x14ac:dyDescent="0.25">
      <c r="A7" s="73" t="s">
        <v>9</v>
      </c>
      <c r="B7" s="72" t="s">
        <v>146</v>
      </c>
      <c r="C7" s="58" t="s">
        <v>213</v>
      </c>
      <c r="D7" s="94"/>
      <c r="E7" s="179"/>
      <c r="F7" s="70" t="str">
        <f>IF(D7&gt;0.001,IF(#REF!&gt;0.001,(D7-#REF!)/#REF!,1),"")</f>
        <v/>
      </c>
      <c r="G7" s="111"/>
      <c r="I7" s="141"/>
      <c r="J7" s="141"/>
      <c r="K7" s="141"/>
      <c r="M7" s="141"/>
    </row>
    <row r="8" spans="1:20" s="10" customFormat="1" ht="18" hidden="1" customHeight="1" x14ac:dyDescent="0.25">
      <c r="A8" s="73" t="s">
        <v>8</v>
      </c>
      <c r="B8" s="72" t="s">
        <v>146</v>
      </c>
      <c r="C8" s="58" t="s">
        <v>213</v>
      </c>
      <c r="D8" s="94"/>
      <c r="E8" s="179"/>
      <c r="F8" s="70" t="str">
        <f>IF(D8&gt;0.001,IF(#REF!&gt;0.001,(D8-#REF!)/#REF!,1),"")</f>
        <v/>
      </c>
      <c r="G8" s="111"/>
      <c r="I8" s="141"/>
      <c r="J8" s="141"/>
      <c r="K8" s="141"/>
      <c r="M8" s="141"/>
    </row>
    <row r="9" spans="1:20" s="10" customFormat="1" ht="18" hidden="1" customHeight="1" x14ac:dyDescent="0.25">
      <c r="A9" s="73" t="s">
        <v>10</v>
      </c>
      <c r="B9" s="72" t="s">
        <v>146</v>
      </c>
      <c r="C9" s="58" t="s">
        <v>213</v>
      </c>
      <c r="D9" s="94"/>
      <c r="E9" s="179"/>
      <c r="F9" s="70" t="str">
        <f>IF(D9&gt;0.001,IF(#REF!&gt;0.001,(D9-#REF!)/#REF!,1),"")</f>
        <v/>
      </c>
      <c r="G9" s="111"/>
      <c r="I9" s="141"/>
      <c r="J9" s="141"/>
      <c r="K9" s="141"/>
      <c r="M9" s="141"/>
    </row>
    <row r="10" spans="1:20" s="10" customFormat="1" ht="18" hidden="1" customHeight="1" x14ac:dyDescent="0.25">
      <c r="A10" s="73" t="s">
        <v>184</v>
      </c>
      <c r="B10" s="72" t="s">
        <v>146</v>
      </c>
      <c r="C10" s="58" t="s">
        <v>213</v>
      </c>
      <c r="D10" s="94"/>
      <c r="E10" s="179"/>
      <c r="F10" s="70" t="str">
        <f>IF(D10&gt;0.001,IF(#REF!&gt;0.001,(D10-#REF!)/#REF!,1),"")</f>
        <v/>
      </c>
      <c r="G10" s="111"/>
      <c r="I10" s="141"/>
      <c r="J10" s="141"/>
      <c r="K10" s="141"/>
      <c r="M10" s="141"/>
    </row>
    <row r="11" spans="1:20" s="10" customFormat="1" ht="18" hidden="1" customHeight="1" x14ac:dyDescent="0.25">
      <c r="A11" s="73" t="s">
        <v>11</v>
      </c>
      <c r="B11" s="72" t="s">
        <v>145</v>
      </c>
      <c r="C11" s="57" t="s">
        <v>213</v>
      </c>
      <c r="D11" s="94"/>
      <c r="E11" s="179"/>
      <c r="F11" s="70" t="str">
        <f>IF(D11&gt;0.001,IF(#REF!&gt;0.001,(D11-#REF!)/#REF!,1),"")</f>
        <v/>
      </c>
      <c r="G11" s="110"/>
      <c r="I11" s="141"/>
      <c r="J11" s="141"/>
      <c r="K11" s="141"/>
      <c r="M11" s="141"/>
    </row>
    <row r="12" spans="1:20" s="10" customFormat="1" ht="18" hidden="1" customHeight="1" x14ac:dyDescent="0.25">
      <c r="A12" s="74" t="s">
        <v>183</v>
      </c>
      <c r="B12" s="72" t="s">
        <v>147</v>
      </c>
      <c r="C12" s="57" t="s">
        <v>213</v>
      </c>
      <c r="D12" s="94"/>
      <c r="E12" s="179"/>
      <c r="F12" s="70" t="str">
        <f>IF(D12&gt;0.001,IF(#REF!&gt;0.001,(D12-#REF!)/#REF!,1),"")</f>
        <v/>
      </c>
      <c r="G12" s="110"/>
      <c r="I12" s="141"/>
      <c r="J12" s="141"/>
      <c r="K12" s="141"/>
      <c r="M12" s="141"/>
    </row>
    <row r="13" spans="1:20" s="10" customFormat="1" ht="18" hidden="1" customHeight="1" x14ac:dyDescent="0.25">
      <c r="A13" s="75" t="s">
        <v>176</v>
      </c>
      <c r="B13" s="76"/>
      <c r="C13" s="59"/>
      <c r="D13" s="97">
        <f>SUM(D5:D12)</f>
        <v>0</v>
      </c>
      <c r="E13" s="182"/>
      <c r="F13" s="70" t="str">
        <f>IF(D13&gt;0.001,IF(#REF!&gt;0.001,(D13-#REF!)/#REF!,1),"")</f>
        <v/>
      </c>
      <c r="G13" s="96"/>
      <c r="I13" s="141"/>
      <c r="J13" s="141"/>
      <c r="K13" s="141"/>
      <c r="M13" s="141"/>
    </row>
    <row r="14" spans="1:20" s="10" customFormat="1" ht="18" hidden="1" customHeight="1" x14ac:dyDescent="0.25">
      <c r="A14" s="44"/>
      <c r="B14" s="29"/>
      <c r="C14" s="57"/>
      <c r="D14" s="30"/>
      <c r="E14" s="30"/>
      <c r="F14" s="70" t="str">
        <f>IF(D14&gt;0.001,IF(#REF!&gt;0.001,(D14-#REF!)/#REF!,1),"")</f>
        <v/>
      </c>
      <c r="G14" s="30"/>
      <c r="I14" s="141"/>
      <c r="J14" s="141"/>
      <c r="K14" s="141"/>
      <c r="M14" s="141"/>
    </row>
    <row r="15" spans="1:20" s="19" customFormat="1" ht="18" customHeight="1" x14ac:dyDescent="0.25">
      <c r="A15" s="52" t="s">
        <v>173</v>
      </c>
      <c r="B15" s="53" t="s">
        <v>19</v>
      </c>
      <c r="C15" s="42"/>
      <c r="D15" s="92" t="s">
        <v>224</v>
      </c>
      <c r="E15" s="43"/>
      <c r="F15" s="70"/>
      <c r="G15" s="24" t="s">
        <v>238</v>
      </c>
      <c r="I15" s="154"/>
      <c r="J15" s="154"/>
      <c r="K15" s="154"/>
      <c r="M15" s="154"/>
    </row>
    <row r="16" spans="1:20" s="10" customFormat="1" ht="18" customHeight="1" x14ac:dyDescent="0.25">
      <c r="A16" s="71" t="s">
        <v>174</v>
      </c>
      <c r="B16" s="77"/>
      <c r="C16" s="57" t="s">
        <v>214</v>
      </c>
      <c r="D16" s="132">
        <v>451820</v>
      </c>
      <c r="E16" s="179"/>
      <c r="F16" s="70">
        <f>IF(G16&gt;0.001,IF(D16&gt;0.001,(G16-D16)/D16,1),"")</f>
        <v>8.4613341596210881E-3</v>
      </c>
      <c r="G16" s="110">
        <v>455643</v>
      </c>
      <c r="I16" s="141"/>
      <c r="J16" s="141"/>
      <c r="K16" s="141"/>
      <c r="M16" s="141"/>
    </row>
    <row r="17" spans="1:20" s="10" customFormat="1" ht="18" customHeight="1" x14ac:dyDescent="0.25">
      <c r="A17" s="75" t="s">
        <v>242</v>
      </c>
      <c r="B17" s="76"/>
      <c r="C17" s="59"/>
      <c r="D17" s="98">
        <v>451820</v>
      </c>
      <c r="E17" s="179"/>
      <c r="F17" s="70">
        <f>IF(G17&gt;0.001,IF(D17&gt;0.001,(G17-D17)/D17,1),"")</f>
        <v>8.4613341596210881E-3</v>
      </c>
      <c r="G17" s="96">
        <f>SUM(G16:G16)</f>
        <v>455643</v>
      </c>
      <c r="I17" s="141"/>
      <c r="J17" s="141"/>
      <c r="K17" s="141"/>
      <c r="M17" s="141"/>
    </row>
    <row r="18" spans="1:20" s="10" customFormat="1" ht="19.5" customHeight="1" x14ac:dyDescent="0.25">
      <c r="A18" s="44"/>
      <c r="B18" s="29"/>
      <c r="C18" s="57"/>
      <c r="D18" s="30"/>
      <c r="E18" s="30"/>
      <c r="F18" s="70" t="str">
        <f t="shared" ref="F18:F78" si="0">IF(G18&gt;0.001,IF(D18&gt;0.001,(G18-D18)/D18,1),"")</f>
        <v/>
      </c>
      <c r="G18" s="30"/>
      <c r="I18" s="141"/>
      <c r="J18" s="141"/>
      <c r="K18" s="141"/>
      <c r="M18" s="141"/>
    </row>
    <row r="19" spans="1:20" s="19" customFormat="1" ht="18" customHeight="1" thickBot="1" x14ac:dyDescent="0.3">
      <c r="A19" s="52" t="s">
        <v>148</v>
      </c>
      <c r="B19" s="53" t="s">
        <v>19</v>
      </c>
      <c r="C19" s="42"/>
      <c r="D19" s="92" t="s">
        <v>224</v>
      </c>
      <c r="E19" s="43"/>
      <c r="F19" s="70"/>
      <c r="G19" s="24" t="s">
        <v>238</v>
      </c>
      <c r="H19" s="138" t="s">
        <v>235</v>
      </c>
      <c r="I19" s="139" t="s">
        <v>20</v>
      </c>
      <c r="J19" s="139" t="s">
        <v>21</v>
      </c>
      <c r="K19" s="139" t="s">
        <v>22</v>
      </c>
      <c r="L19" s="139" t="s">
        <v>23</v>
      </c>
      <c r="M19" s="139" t="s">
        <v>24</v>
      </c>
      <c r="N19" s="139" t="s">
        <v>25</v>
      </c>
      <c r="O19" s="139" t="s">
        <v>26</v>
      </c>
      <c r="P19" s="139" t="s">
        <v>27</v>
      </c>
      <c r="Q19" s="139" t="s">
        <v>28</v>
      </c>
      <c r="R19" s="139" t="s">
        <v>29</v>
      </c>
      <c r="S19" s="139" t="s">
        <v>30</v>
      </c>
      <c r="T19" s="140" t="s">
        <v>31</v>
      </c>
    </row>
    <row r="20" spans="1:20" s="10" customFormat="1" ht="18" customHeight="1" x14ac:dyDescent="0.25">
      <c r="A20" s="1" t="s">
        <v>96</v>
      </c>
      <c r="B20" s="135" t="s">
        <v>136</v>
      </c>
      <c r="C20" s="57" t="s">
        <v>213</v>
      </c>
      <c r="D20" s="132"/>
      <c r="E20" s="179"/>
      <c r="F20" s="70" t="str">
        <f t="shared" si="0"/>
        <v/>
      </c>
      <c r="G20" s="110"/>
      <c r="H20" s="47">
        <f>SUM(I20:T20)</f>
        <v>1352064.5399999998</v>
      </c>
      <c r="I20" s="141">
        <v>677813.2</v>
      </c>
      <c r="J20" s="141">
        <v>637798.68999999994</v>
      </c>
      <c r="K20" s="141">
        <v>36452.65</v>
      </c>
      <c r="M20" s="141"/>
    </row>
    <row r="21" spans="1:20" s="10" customFormat="1" ht="18" customHeight="1" x14ac:dyDescent="0.25">
      <c r="A21" s="1" t="s">
        <v>170</v>
      </c>
      <c r="B21" s="135" t="s">
        <v>137</v>
      </c>
      <c r="C21" s="57" t="s">
        <v>213</v>
      </c>
      <c r="D21" s="132"/>
      <c r="E21" s="179"/>
      <c r="F21" s="70" t="str">
        <f t="shared" si="0"/>
        <v/>
      </c>
      <c r="G21" s="110"/>
      <c r="H21" s="47">
        <f t="shared" ref="H21:H29" si="1">SUM(I21:T21)</f>
        <v>503003.12</v>
      </c>
      <c r="I21" s="141">
        <f>320559.79+182443.33</f>
        <v>503003.12</v>
      </c>
      <c r="J21" s="141"/>
      <c r="K21" s="141"/>
      <c r="M21" s="141"/>
    </row>
    <row r="22" spans="1:20" s="10" customFormat="1" ht="18" customHeight="1" x14ac:dyDescent="0.25">
      <c r="A22" s="1" t="s">
        <v>169</v>
      </c>
      <c r="B22" s="130"/>
      <c r="C22" s="57" t="s">
        <v>213</v>
      </c>
      <c r="D22" s="131">
        <v>15264.91</v>
      </c>
      <c r="E22" s="182"/>
      <c r="F22" s="70" t="str">
        <f t="shared" si="0"/>
        <v/>
      </c>
      <c r="G22" s="110"/>
      <c r="H22" s="47">
        <f t="shared" si="1"/>
        <v>12244.53</v>
      </c>
      <c r="I22" s="141"/>
      <c r="J22" s="141"/>
      <c r="K22" s="141"/>
      <c r="L22" s="141">
        <v>12244.53</v>
      </c>
      <c r="M22" s="141"/>
    </row>
    <row r="23" spans="1:20" s="10" customFormat="1" ht="18" customHeight="1" x14ac:dyDescent="0.25">
      <c r="A23" s="1" t="s">
        <v>171</v>
      </c>
      <c r="B23" s="135" t="s">
        <v>152</v>
      </c>
      <c r="C23" s="57" t="s">
        <v>214</v>
      </c>
      <c r="D23" s="132"/>
      <c r="E23" s="179"/>
      <c r="F23" s="70" t="str">
        <f t="shared" si="0"/>
        <v/>
      </c>
      <c r="G23" s="110"/>
      <c r="H23" s="47">
        <f t="shared" si="1"/>
        <v>0</v>
      </c>
      <c r="I23" s="141"/>
      <c r="J23" s="141"/>
      <c r="K23" s="141"/>
      <c r="M23" s="141"/>
    </row>
    <row r="24" spans="1:20" s="10" customFormat="1" ht="18" customHeight="1" x14ac:dyDescent="0.25">
      <c r="A24" s="1" t="s">
        <v>172</v>
      </c>
      <c r="B24" s="80"/>
      <c r="C24" s="57"/>
      <c r="D24" s="133"/>
      <c r="E24" s="45"/>
      <c r="F24" s="70" t="str">
        <f t="shared" si="0"/>
        <v/>
      </c>
      <c r="G24" s="99"/>
      <c r="H24" s="47">
        <f t="shared" si="1"/>
        <v>0</v>
      </c>
      <c r="I24" s="141"/>
      <c r="J24" s="141"/>
      <c r="K24" s="141"/>
      <c r="M24" s="141"/>
    </row>
    <row r="25" spans="1:20" s="10" customFormat="1" ht="18" customHeight="1" x14ac:dyDescent="0.25">
      <c r="A25" s="1" t="s">
        <v>140</v>
      </c>
      <c r="B25" s="136" t="s">
        <v>151</v>
      </c>
      <c r="C25" s="57"/>
      <c r="D25" s="133"/>
      <c r="E25" s="45"/>
      <c r="F25" s="70" t="str">
        <f t="shared" si="0"/>
        <v/>
      </c>
      <c r="G25" s="99"/>
      <c r="H25" s="47">
        <v>36</v>
      </c>
      <c r="I25" s="141">
        <v>20</v>
      </c>
      <c r="J25" s="141">
        <v>17</v>
      </c>
      <c r="K25" s="141"/>
      <c r="M25" s="141"/>
    </row>
    <row r="26" spans="1:20" s="10" customFormat="1" ht="18" customHeight="1" x14ac:dyDescent="0.25">
      <c r="A26" s="1" t="s">
        <v>138</v>
      </c>
      <c r="B26" s="135" t="s">
        <v>139</v>
      </c>
      <c r="C26" s="57"/>
      <c r="D26" s="133"/>
      <c r="E26" s="45"/>
      <c r="F26" s="70" t="str">
        <f t="shared" si="0"/>
        <v/>
      </c>
      <c r="G26" s="99"/>
      <c r="H26" s="47">
        <f t="shared" si="1"/>
        <v>0</v>
      </c>
      <c r="I26" s="141"/>
      <c r="J26" s="141"/>
      <c r="K26" s="141"/>
      <c r="M26" s="141"/>
    </row>
    <row r="27" spans="1:20" s="10" customFormat="1" ht="18" customHeight="1" x14ac:dyDescent="0.25">
      <c r="A27" s="1" t="s">
        <v>229</v>
      </c>
      <c r="B27" s="135"/>
      <c r="C27" s="57"/>
      <c r="D27" s="132">
        <v>16622.57</v>
      </c>
      <c r="E27" s="179"/>
      <c r="F27" s="70" t="str">
        <f t="shared" si="0"/>
        <v/>
      </c>
      <c r="G27" s="99"/>
      <c r="H27" s="47">
        <f t="shared" si="1"/>
        <v>16655.259999999998</v>
      </c>
      <c r="I27" s="141"/>
      <c r="J27" s="141"/>
      <c r="K27" s="141"/>
      <c r="M27" s="141">
        <f>16622.57+32.69</f>
        <v>16655.259999999998</v>
      </c>
    </row>
    <row r="28" spans="1:20" s="10" customFormat="1" ht="18" customHeight="1" x14ac:dyDescent="0.25">
      <c r="A28" s="1" t="s">
        <v>175</v>
      </c>
      <c r="B28" s="79"/>
      <c r="C28" s="57"/>
      <c r="D28" s="133"/>
      <c r="E28" s="45"/>
      <c r="F28" s="70" t="str">
        <f t="shared" si="0"/>
        <v/>
      </c>
      <c r="G28" s="99"/>
      <c r="H28" s="47">
        <f t="shared" si="1"/>
        <v>0</v>
      </c>
      <c r="I28" s="141"/>
      <c r="J28" s="141"/>
      <c r="K28" s="141"/>
      <c r="M28" s="141"/>
    </row>
    <row r="29" spans="1:20" s="10" customFormat="1" ht="18" customHeight="1" x14ac:dyDescent="0.25">
      <c r="A29" s="75" t="s">
        <v>227</v>
      </c>
      <c r="B29" s="76"/>
      <c r="C29" s="59"/>
      <c r="D29" s="97">
        <f>SUM(D20:D28)</f>
        <v>31887.48</v>
      </c>
      <c r="E29" s="182"/>
      <c r="F29" s="70" t="str">
        <f t="shared" si="0"/>
        <v/>
      </c>
      <c r="G29" s="96">
        <f>SUM(G20:G28)</f>
        <v>0</v>
      </c>
      <c r="H29" s="47">
        <f t="shared" si="1"/>
        <v>0</v>
      </c>
      <c r="I29" s="141"/>
      <c r="J29" s="141"/>
      <c r="K29" s="141"/>
      <c r="M29" s="141"/>
    </row>
    <row r="30" spans="1:20" s="10" customFormat="1" ht="18" customHeight="1" x14ac:dyDescent="0.25">
      <c r="A30" s="44"/>
      <c r="B30" s="29"/>
      <c r="C30" s="60"/>
      <c r="D30" s="50"/>
      <c r="E30" s="50"/>
      <c r="F30" s="70" t="str">
        <f t="shared" si="0"/>
        <v/>
      </c>
      <c r="G30" s="30"/>
      <c r="I30" s="141"/>
      <c r="J30" s="141"/>
      <c r="K30" s="141"/>
      <c r="M30" s="141"/>
    </row>
    <row r="31" spans="1:20" s="19" customFormat="1" ht="18" customHeight="1" thickBot="1" x14ac:dyDescent="0.4">
      <c r="A31" s="128" t="s">
        <v>150</v>
      </c>
      <c r="B31" s="53" t="s">
        <v>19</v>
      </c>
      <c r="C31" s="42"/>
      <c r="D31" s="92" t="s">
        <v>224</v>
      </c>
      <c r="E31" s="43"/>
      <c r="F31" s="70"/>
      <c r="G31" s="24" t="s">
        <v>238</v>
      </c>
      <c r="H31" s="138" t="s">
        <v>235</v>
      </c>
      <c r="I31" s="139" t="s">
        <v>20</v>
      </c>
      <c r="J31" s="139" t="s">
        <v>21</v>
      </c>
      <c r="K31" s="139" t="s">
        <v>22</v>
      </c>
      <c r="L31" s="139" t="s">
        <v>23</v>
      </c>
      <c r="M31" s="139" t="s">
        <v>24</v>
      </c>
      <c r="N31" s="139" t="s">
        <v>25</v>
      </c>
      <c r="O31" s="139" t="s">
        <v>26</v>
      </c>
      <c r="P31" s="139" t="s">
        <v>27</v>
      </c>
      <c r="Q31" s="139" t="s">
        <v>28</v>
      </c>
      <c r="R31" s="139" t="s">
        <v>29</v>
      </c>
      <c r="S31" s="139" t="s">
        <v>30</v>
      </c>
      <c r="T31" s="140" t="s">
        <v>31</v>
      </c>
    </row>
    <row r="32" spans="1:20" s="10" customFormat="1" ht="18" customHeight="1" x14ac:dyDescent="0.25">
      <c r="A32" s="1" t="s">
        <v>32</v>
      </c>
      <c r="B32" s="135" t="s">
        <v>149</v>
      </c>
      <c r="C32" s="57" t="s">
        <v>213</v>
      </c>
      <c r="D32" s="134"/>
      <c r="E32" s="180"/>
      <c r="F32" s="70" t="str">
        <f t="shared" si="0"/>
        <v/>
      </c>
      <c r="G32" s="115"/>
      <c r="I32" s="141"/>
      <c r="J32" s="141"/>
      <c r="K32" s="141"/>
      <c r="M32" s="141"/>
      <c r="N32" s="10">
        <v>16.8</v>
      </c>
    </row>
    <row r="33" spans="1:20" s="10" customFormat="1" ht="18" customHeight="1" x14ac:dyDescent="0.25">
      <c r="A33" s="1" t="s">
        <v>177</v>
      </c>
      <c r="B33" s="130"/>
      <c r="C33" s="57" t="s">
        <v>213</v>
      </c>
      <c r="D33" s="134"/>
      <c r="E33" s="180"/>
      <c r="F33" s="70" t="str">
        <f t="shared" si="0"/>
        <v/>
      </c>
      <c r="G33" s="116"/>
      <c r="I33" s="141"/>
      <c r="J33" s="141"/>
      <c r="K33" s="141"/>
      <c r="M33" s="141"/>
    </row>
    <row r="34" spans="1:20" s="10" customFormat="1" ht="18" customHeight="1" x14ac:dyDescent="0.25">
      <c r="A34" s="1" t="s">
        <v>178</v>
      </c>
      <c r="B34" s="130"/>
      <c r="C34" s="57" t="s">
        <v>213</v>
      </c>
      <c r="D34" s="134"/>
      <c r="E34" s="180"/>
      <c r="F34" s="70" t="str">
        <f t="shared" si="0"/>
        <v/>
      </c>
      <c r="G34" s="116"/>
      <c r="I34" s="141"/>
      <c r="J34" s="141"/>
      <c r="K34" s="141"/>
      <c r="M34" s="141"/>
    </row>
    <row r="35" spans="1:20" s="10" customFormat="1" ht="18" customHeight="1" x14ac:dyDescent="0.25">
      <c r="A35" s="8" t="s">
        <v>179</v>
      </c>
      <c r="B35" s="130"/>
      <c r="C35" s="57" t="s">
        <v>213</v>
      </c>
      <c r="D35" s="134"/>
      <c r="E35" s="180"/>
      <c r="F35" s="70" t="str">
        <f t="shared" si="0"/>
        <v/>
      </c>
      <c r="G35" s="116"/>
      <c r="I35" s="141"/>
      <c r="J35" s="141"/>
      <c r="K35" s="141"/>
      <c r="M35" s="141"/>
    </row>
    <row r="36" spans="1:20" s="10" customFormat="1" ht="18" customHeight="1" thickBot="1" x14ac:dyDescent="0.3">
      <c r="A36" s="129" t="s">
        <v>180</v>
      </c>
      <c r="B36" s="76"/>
      <c r="C36" s="59"/>
      <c r="D36" s="97">
        <f>SUM(D32:D35)</f>
        <v>0</v>
      </c>
      <c r="E36" s="182"/>
      <c r="F36" s="70" t="str">
        <f t="shared" si="0"/>
        <v/>
      </c>
      <c r="G36" s="96">
        <f>SUM(G32:G35)</f>
        <v>0</v>
      </c>
      <c r="I36" s="141"/>
      <c r="J36" s="141"/>
      <c r="K36" s="141"/>
      <c r="M36" s="141"/>
    </row>
    <row r="37" spans="1:20" s="10" customFormat="1" ht="18" customHeight="1" thickTop="1" x14ac:dyDescent="0.25">
      <c r="A37" s="44"/>
      <c r="B37" s="29"/>
      <c r="C37" s="60"/>
      <c r="D37" s="45"/>
      <c r="E37" s="45"/>
      <c r="F37" s="70" t="str">
        <f t="shared" si="0"/>
        <v/>
      </c>
      <c r="G37" s="30"/>
      <c r="I37" s="141"/>
      <c r="J37" s="141"/>
      <c r="K37" s="141"/>
      <c r="M37" s="141"/>
    </row>
    <row r="38" spans="1:20" s="19" customFormat="1" ht="18" customHeight="1" thickBot="1" x14ac:dyDescent="0.3">
      <c r="A38" s="52" t="s">
        <v>34</v>
      </c>
      <c r="B38" s="53" t="s">
        <v>19</v>
      </c>
      <c r="C38" s="42"/>
      <c r="D38" s="92" t="s">
        <v>224</v>
      </c>
      <c r="E38" s="43"/>
      <c r="F38" s="70"/>
      <c r="G38" s="24" t="s">
        <v>238</v>
      </c>
      <c r="H38" s="138" t="s">
        <v>235</v>
      </c>
      <c r="I38" s="139" t="s">
        <v>20</v>
      </c>
      <c r="J38" s="139" t="s">
        <v>21</v>
      </c>
      <c r="K38" s="139" t="s">
        <v>22</v>
      </c>
      <c r="L38" s="139" t="s">
        <v>23</v>
      </c>
      <c r="M38" s="139" t="s">
        <v>24</v>
      </c>
      <c r="N38" s="139" t="s">
        <v>25</v>
      </c>
      <c r="O38" s="139" t="s">
        <v>26</v>
      </c>
      <c r="P38" s="139" t="s">
        <v>27</v>
      </c>
      <c r="Q38" s="139" t="s">
        <v>28</v>
      </c>
      <c r="R38" s="139" t="s">
        <v>29</v>
      </c>
      <c r="S38" s="139" t="s">
        <v>30</v>
      </c>
      <c r="T38" s="140" t="s">
        <v>31</v>
      </c>
    </row>
    <row r="39" spans="1:20" s="21" customFormat="1" ht="18" customHeight="1" x14ac:dyDescent="0.2">
      <c r="A39" s="3" t="s">
        <v>34</v>
      </c>
      <c r="B39" s="83"/>
      <c r="C39" s="57" t="s">
        <v>213</v>
      </c>
      <c r="D39" s="132"/>
      <c r="E39" s="179"/>
      <c r="F39" s="70" t="str">
        <f t="shared" si="0"/>
        <v/>
      </c>
      <c r="G39" s="110"/>
      <c r="I39" s="155"/>
      <c r="J39" s="155"/>
      <c r="K39" s="155"/>
      <c r="M39" s="155"/>
    </row>
    <row r="40" spans="1:20" s="21" customFormat="1" ht="18" customHeight="1" x14ac:dyDescent="0.2">
      <c r="A40" s="1" t="s">
        <v>37</v>
      </c>
      <c r="B40" s="1" t="s">
        <v>153</v>
      </c>
      <c r="C40" s="57" t="s">
        <v>213</v>
      </c>
      <c r="D40" s="132">
        <v>7736</v>
      </c>
      <c r="E40" s="179"/>
      <c r="F40" s="70" t="str">
        <f t="shared" si="0"/>
        <v/>
      </c>
      <c r="G40" s="110"/>
      <c r="I40" s="155"/>
      <c r="J40" s="155"/>
      <c r="K40" s="155"/>
      <c r="M40" s="155"/>
      <c r="O40" s="21">
        <v>9053.2199999999993</v>
      </c>
    </row>
    <row r="41" spans="1:20" s="10" customFormat="1" ht="18" customHeight="1" x14ac:dyDescent="0.25">
      <c r="A41" s="75" t="s">
        <v>228</v>
      </c>
      <c r="B41" s="76"/>
      <c r="C41" s="59"/>
      <c r="D41" s="97">
        <f>SUM(D39:D40)</f>
        <v>7736</v>
      </c>
      <c r="E41" s="182"/>
      <c r="F41" s="70" t="str">
        <f t="shared" si="0"/>
        <v/>
      </c>
      <c r="G41" s="96">
        <f>SUM(G39:G40)</f>
        <v>0</v>
      </c>
      <c r="I41" s="141"/>
      <c r="J41" s="141"/>
      <c r="K41" s="141"/>
      <c r="M41" s="141"/>
    </row>
    <row r="42" spans="1:20" s="10" customFormat="1" ht="18" customHeight="1" x14ac:dyDescent="0.25">
      <c r="A42" s="44"/>
      <c r="B42" s="29"/>
      <c r="C42" s="60"/>
      <c r="D42" s="45"/>
      <c r="E42" s="45"/>
      <c r="F42" s="70" t="str">
        <f t="shared" si="0"/>
        <v/>
      </c>
      <c r="G42" s="30"/>
      <c r="I42" s="141"/>
      <c r="J42" s="141"/>
      <c r="K42" s="141"/>
      <c r="M42" s="141"/>
    </row>
    <row r="43" spans="1:20" s="19" customFormat="1" ht="18" customHeight="1" thickBot="1" x14ac:dyDescent="0.4">
      <c r="A43" s="189" t="s">
        <v>33</v>
      </c>
      <c r="B43" s="189"/>
      <c r="C43" s="42"/>
      <c r="D43" s="92" t="s">
        <v>224</v>
      </c>
      <c r="E43" s="43"/>
      <c r="F43" s="70"/>
      <c r="G43" s="24" t="s">
        <v>206</v>
      </c>
      <c r="H43" s="138" t="s">
        <v>235</v>
      </c>
      <c r="I43" s="139" t="s">
        <v>20</v>
      </c>
      <c r="J43" s="139" t="s">
        <v>21</v>
      </c>
      <c r="K43" s="139" t="s">
        <v>22</v>
      </c>
      <c r="L43" s="139" t="s">
        <v>23</v>
      </c>
      <c r="M43" s="139" t="s">
        <v>24</v>
      </c>
      <c r="N43" s="139" t="s">
        <v>25</v>
      </c>
      <c r="O43" s="139" t="s">
        <v>26</v>
      </c>
      <c r="P43" s="139" t="s">
        <v>27</v>
      </c>
      <c r="Q43" s="139" t="s">
        <v>28</v>
      </c>
      <c r="R43" s="139" t="s">
        <v>29</v>
      </c>
      <c r="S43" s="139" t="s">
        <v>30</v>
      </c>
      <c r="T43" s="140" t="s">
        <v>31</v>
      </c>
    </row>
    <row r="44" spans="1:20" s="10" customFormat="1" ht="18" customHeight="1" x14ac:dyDescent="0.25">
      <c r="A44" s="3" t="s">
        <v>35</v>
      </c>
      <c r="B44" s="77"/>
      <c r="C44" s="57" t="s">
        <v>213</v>
      </c>
      <c r="D44" s="132"/>
      <c r="E44" s="179"/>
      <c r="F44" s="70" t="str">
        <f t="shared" si="0"/>
        <v/>
      </c>
      <c r="G44" s="110"/>
      <c r="H44" s="141">
        <f>SUM(I44:T44)</f>
        <v>0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</row>
    <row r="45" spans="1:20" s="10" customFormat="1" ht="18" customHeight="1" x14ac:dyDescent="0.25">
      <c r="A45" s="1" t="s">
        <v>35</v>
      </c>
      <c r="B45" s="1" t="s">
        <v>36</v>
      </c>
      <c r="C45" s="57" t="s">
        <v>214</v>
      </c>
      <c r="D45" s="132">
        <v>47861.760000000002</v>
      </c>
      <c r="E45" s="179"/>
      <c r="F45" s="70">
        <f t="shared" si="0"/>
        <v>3.4004182044287547E-2</v>
      </c>
      <c r="G45" s="110">
        <v>49489.26</v>
      </c>
      <c r="H45" s="141">
        <f t="shared" ref="H45:H53" si="2">SUM(I45:T45)</f>
        <v>48266.98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>
        <v>48266.98</v>
      </c>
      <c r="T45" s="141"/>
    </row>
    <row r="46" spans="1:20" s="10" customFormat="1" ht="18" customHeight="1" x14ac:dyDescent="0.25">
      <c r="A46" s="4" t="s">
        <v>133</v>
      </c>
      <c r="B46" s="1" t="s">
        <v>36</v>
      </c>
      <c r="C46" s="57"/>
      <c r="D46" s="132">
        <v>10194.42</v>
      </c>
      <c r="E46" s="179"/>
      <c r="F46" s="70">
        <f t="shared" si="0"/>
        <v>3.3996048818863624E-2</v>
      </c>
      <c r="G46" s="99">
        <v>10540.99</v>
      </c>
      <c r="H46" s="141">
        <f t="shared" si="2"/>
        <v>0</v>
      </c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</row>
    <row r="47" spans="1:20" s="10" customFormat="1" ht="18" customHeight="1" x14ac:dyDescent="0.25">
      <c r="A47" s="4" t="s">
        <v>131</v>
      </c>
      <c r="B47" s="1" t="s">
        <v>36</v>
      </c>
      <c r="C47" s="57"/>
      <c r="D47" s="132">
        <v>308.45</v>
      </c>
      <c r="E47" s="179"/>
      <c r="F47" s="70">
        <f t="shared" si="0"/>
        <v>0.83002107310747297</v>
      </c>
      <c r="G47" s="99">
        <v>564.47</v>
      </c>
      <c r="H47" s="141">
        <f t="shared" si="2"/>
        <v>0</v>
      </c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</row>
    <row r="48" spans="1:20" s="10" customFormat="1" ht="18" customHeight="1" x14ac:dyDescent="0.25">
      <c r="A48" s="1" t="s">
        <v>39</v>
      </c>
      <c r="B48" s="1" t="s">
        <v>40</v>
      </c>
      <c r="C48" s="57" t="s">
        <v>213</v>
      </c>
      <c r="D48" s="132">
        <v>120870.14</v>
      </c>
      <c r="E48" s="179"/>
      <c r="F48" s="70">
        <f t="shared" si="0"/>
        <v>7.1689831748354083E-2</v>
      </c>
      <c r="G48" s="110">
        <v>129535.3</v>
      </c>
      <c r="H48" s="141">
        <f t="shared" si="2"/>
        <v>90652.59</v>
      </c>
      <c r="I48" s="141">
        <v>30217.53</v>
      </c>
      <c r="J48" s="141"/>
      <c r="K48" s="141"/>
      <c r="L48" s="141">
        <v>30217.53</v>
      </c>
      <c r="M48" s="141"/>
      <c r="N48" s="141"/>
      <c r="O48" s="141">
        <v>30217.53</v>
      </c>
      <c r="P48" s="141"/>
      <c r="Q48" s="141"/>
      <c r="R48" s="141"/>
      <c r="S48" s="141"/>
      <c r="T48" s="141"/>
    </row>
    <row r="49" spans="1:20" s="10" customFormat="1" ht="18" customHeight="1" x14ac:dyDescent="0.25">
      <c r="A49" s="1" t="s">
        <v>93</v>
      </c>
      <c r="B49" s="1" t="s">
        <v>41</v>
      </c>
      <c r="C49" s="57" t="s">
        <v>213</v>
      </c>
      <c r="D49" s="132">
        <v>1128.46</v>
      </c>
      <c r="E49" s="179"/>
      <c r="F49" s="70" t="str">
        <f t="shared" si="0"/>
        <v/>
      </c>
      <c r="G49" s="110"/>
      <c r="H49" s="141">
        <f t="shared" si="2"/>
        <v>1128.3499999999999</v>
      </c>
      <c r="I49" s="141"/>
      <c r="J49" s="141"/>
      <c r="K49" s="141"/>
      <c r="L49" s="141"/>
      <c r="M49" s="141">
        <v>1128.3499999999999</v>
      </c>
      <c r="N49" s="141"/>
      <c r="O49" s="141"/>
      <c r="P49" s="141"/>
      <c r="Q49" s="141"/>
      <c r="R49" s="141"/>
      <c r="S49" s="141"/>
      <c r="T49" s="141"/>
    </row>
    <row r="50" spans="1:20" s="10" customFormat="1" ht="18" customHeight="1" x14ac:dyDescent="0.25">
      <c r="A50" s="1" t="s">
        <v>42</v>
      </c>
      <c r="B50" s="1" t="s">
        <v>43</v>
      </c>
      <c r="C50" s="57" t="s">
        <v>213</v>
      </c>
      <c r="D50" s="132">
        <v>16.8</v>
      </c>
      <c r="E50" s="179"/>
      <c r="F50" s="70" t="str">
        <f t="shared" si="0"/>
        <v/>
      </c>
      <c r="G50" s="110"/>
      <c r="H50" s="141">
        <f t="shared" si="2"/>
        <v>0</v>
      </c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</row>
    <row r="51" spans="1:20" s="10" customFormat="1" ht="18" customHeight="1" x14ac:dyDescent="0.25">
      <c r="A51" s="1" t="s">
        <v>154</v>
      </c>
      <c r="B51" s="1" t="s">
        <v>155</v>
      </c>
      <c r="C51" s="57" t="s">
        <v>213</v>
      </c>
      <c r="D51" s="132">
        <v>0</v>
      </c>
      <c r="E51" s="179"/>
      <c r="F51" s="70" t="str">
        <f t="shared" si="0"/>
        <v/>
      </c>
      <c r="G51" s="110"/>
      <c r="H51" s="141">
        <f t="shared" si="2"/>
        <v>0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</row>
    <row r="52" spans="1:20" s="10" customFormat="1" ht="18" customHeight="1" x14ac:dyDescent="0.25">
      <c r="A52" s="1" t="s">
        <v>38</v>
      </c>
      <c r="B52" s="77"/>
      <c r="C52" s="57" t="s">
        <v>213</v>
      </c>
      <c r="D52" s="132"/>
      <c r="E52" s="179"/>
      <c r="F52" s="70" t="str">
        <f t="shared" si="0"/>
        <v/>
      </c>
      <c r="G52" s="110"/>
      <c r="H52" s="141">
        <f t="shared" si="2"/>
        <v>0</v>
      </c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</row>
    <row r="53" spans="1:20" s="10" customFormat="1" ht="18" customHeight="1" thickBot="1" x14ac:dyDescent="0.3">
      <c r="A53" s="2" t="s">
        <v>44</v>
      </c>
      <c r="B53" s="76"/>
      <c r="C53" s="59"/>
      <c r="D53" s="97">
        <f>SUM(SUM(D44:D45)+SUM(D48:D52))</f>
        <v>169877.16</v>
      </c>
      <c r="E53" s="182"/>
      <c r="F53" s="70">
        <f t="shared" si="0"/>
        <v>0.11922061800420972</v>
      </c>
      <c r="G53" s="96">
        <f>SUM(G44:G52)</f>
        <v>190130.02000000002</v>
      </c>
      <c r="H53" s="141">
        <f t="shared" si="2"/>
        <v>0</v>
      </c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</row>
    <row r="54" spans="1:20" s="10" customFormat="1" ht="18" customHeight="1" thickTop="1" x14ac:dyDescent="0.25">
      <c r="A54" s="44"/>
      <c r="B54" s="29"/>
      <c r="C54" s="60"/>
      <c r="D54" s="45"/>
      <c r="E54" s="45"/>
      <c r="F54" s="70" t="str">
        <f t="shared" si="0"/>
        <v/>
      </c>
      <c r="G54" s="30"/>
      <c r="I54" s="141"/>
      <c r="J54" s="141"/>
      <c r="K54" s="141"/>
      <c r="M54" s="141"/>
    </row>
    <row r="55" spans="1:20" s="19" customFormat="1" ht="18" customHeight="1" thickBot="1" x14ac:dyDescent="0.3">
      <c r="A55" s="52"/>
      <c r="B55" s="53" t="s">
        <v>19</v>
      </c>
      <c r="C55" s="42"/>
      <c r="D55" s="92" t="s">
        <v>224</v>
      </c>
      <c r="E55" s="43"/>
      <c r="F55" s="70"/>
      <c r="G55" s="24" t="s">
        <v>238</v>
      </c>
      <c r="H55" s="138" t="s">
        <v>235</v>
      </c>
      <c r="I55" s="139" t="s">
        <v>20</v>
      </c>
      <c r="J55" s="139" t="s">
        <v>21</v>
      </c>
      <c r="K55" s="139" t="s">
        <v>22</v>
      </c>
      <c r="L55" s="139" t="s">
        <v>23</v>
      </c>
      <c r="M55" s="139" t="s">
        <v>24</v>
      </c>
      <c r="N55" s="139" t="s">
        <v>25</v>
      </c>
      <c r="O55" s="139" t="s">
        <v>26</v>
      </c>
      <c r="P55" s="139" t="s">
        <v>27</v>
      </c>
      <c r="Q55" s="139" t="s">
        <v>28</v>
      </c>
      <c r="R55" s="139" t="s">
        <v>29</v>
      </c>
      <c r="S55" s="139" t="s">
        <v>30</v>
      </c>
      <c r="T55" s="140" t="s">
        <v>31</v>
      </c>
    </row>
    <row r="56" spans="1:20" s="10" customFormat="1" ht="18.75" customHeight="1" x14ac:dyDescent="0.25">
      <c r="A56" s="5" t="s">
        <v>156</v>
      </c>
      <c r="B56" s="6" t="s">
        <v>60</v>
      </c>
      <c r="C56" s="57" t="s">
        <v>214</v>
      </c>
      <c r="D56" s="132">
        <f>SUM(D57:D61)</f>
        <v>350</v>
      </c>
      <c r="E56" s="179"/>
      <c r="F56" s="70" t="str">
        <f t="shared" si="0"/>
        <v/>
      </c>
      <c r="G56" s="99"/>
      <c r="H56" s="47">
        <f>SUM(I56:T56)</f>
        <v>0</v>
      </c>
      <c r="I56" s="141"/>
      <c r="J56" s="141"/>
      <c r="K56" s="141"/>
      <c r="M56" s="141"/>
    </row>
    <row r="57" spans="1:20" s="10" customFormat="1" ht="18" customHeight="1" x14ac:dyDescent="0.25">
      <c r="A57" s="1" t="s">
        <v>45</v>
      </c>
      <c r="B57" s="1" t="s">
        <v>46</v>
      </c>
      <c r="C57" s="57"/>
      <c r="D57" s="132">
        <v>200</v>
      </c>
      <c r="E57" s="179"/>
      <c r="F57" s="70" t="str">
        <f t="shared" si="0"/>
        <v/>
      </c>
      <c r="G57" s="99"/>
      <c r="I57" s="141">
        <v>36</v>
      </c>
      <c r="J57" s="141"/>
      <c r="K57" s="141"/>
      <c r="M57" s="141"/>
    </row>
    <row r="58" spans="1:20" s="10" customFormat="1" ht="18" customHeight="1" x14ac:dyDescent="0.25">
      <c r="A58" s="1" t="s">
        <v>94</v>
      </c>
      <c r="B58" s="1" t="s">
        <v>47</v>
      </c>
      <c r="C58" s="57"/>
      <c r="D58" s="132">
        <v>0</v>
      </c>
      <c r="E58" s="179"/>
      <c r="F58" s="70" t="str">
        <f t="shared" si="0"/>
        <v/>
      </c>
      <c r="G58" s="99"/>
      <c r="I58" s="141"/>
      <c r="J58" s="141"/>
      <c r="K58" s="141"/>
      <c r="M58" s="141"/>
    </row>
    <row r="59" spans="1:20" s="10" customFormat="1" ht="18" customHeight="1" x14ac:dyDescent="0.25">
      <c r="A59" s="1" t="s">
        <v>7</v>
      </c>
      <c r="B59" s="1" t="s">
        <v>47</v>
      </c>
      <c r="C59" s="57"/>
      <c r="D59" s="132">
        <v>150</v>
      </c>
      <c r="E59" s="179"/>
      <c r="F59" s="70" t="str">
        <f t="shared" si="0"/>
        <v/>
      </c>
      <c r="G59" s="99"/>
      <c r="I59" s="141"/>
      <c r="J59" s="141"/>
      <c r="K59" s="141">
        <v>500</v>
      </c>
      <c r="M59" s="141">
        <v>1000</v>
      </c>
    </row>
    <row r="60" spans="1:20" s="10" customFormat="1" ht="23.25" customHeight="1" x14ac:dyDescent="0.25">
      <c r="A60" s="1" t="s">
        <v>127</v>
      </c>
      <c r="B60" s="1" t="s">
        <v>48</v>
      </c>
      <c r="C60" s="57"/>
      <c r="D60" s="133">
        <v>0</v>
      </c>
      <c r="E60" s="45"/>
      <c r="F60" s="70" t="str">
        <f t="shared" si="0"/>
        <v/>
      </c>
      <c r="G60" s="99"/>
      <c r="I60" s="141"/>
      <c r="J60" s="141"/>
      <c r="K60" s="141"/>
      <c r="M60" s="141"/>
    </row>
    <row r="61" spans="1:20" s="10" customFormat="1" ht="18" customHeight="1" x14ac:dyDescent="0.25">
      <c r="A61" s="7" t="s">
        <v>234</v>
      </c>
      <c r="B61" s="7" t="s">
        <v>49</v>
      </c>
      <c r="C61" s="57"/>
      <c r="D61" s="133"/>
      <c r="E61" s="45"/>
      <c r="F61" s="70" t="str">
        <f t="shared" si="0"/>
        <v/>
      </c>
      <c r="G61" s="99"/>
      <c r="I61" s="141">
        <v>5541.45</v>
      </c>
      <c r="J61" s="141"/>
      <c r="K61" s="141"/>
      <c r="M61" s="141"/>
    </row>
    <row r="62" spans="1:20" s="10" customFormat="1" ht="18" customHeight="1" x14ac:dyDescent="0.25">
      <c r="A62" s="1" t="s">
        <v>50</v>
      </c>
      <c r="B62" s="1" t="s">
        <v>51</v>
      </c>
      <c r="C62" s="57" t="s">
        <v>214</v>
      </c>
      <c r="D62" s="132"/>
      <c r="E62" s="179"/>
      <c r="F62" s="70" t="str">
        <f t="shared" si="0"/>
        <v/>
      </c>
      <c r="G62" s="99"/>
      <c r="I62" s="141"/>
      <c r="J62" s="141"/>
      <c r="K62" s="141"/>
      <c r="M62" s="141"/>
    </row>
    <row r="63" spans="1:20" s="10" customFormat="1" ht="18" customHeight="1" x14ac:dyDescent="0.25">
      <c r="A63" s="1" t="s">
        <v>52</v>
      </c>
      <c r="B63" s="1" t="s">
        <v>53</v>
      </c>
      <c r="C63" s="57"/>
      <c r="D63" s="133"/>
      <c r="E63" s="45"/>
      <c r="F63" s="70" t="str">
        <f t="shared" si="0"/>
        <v/>
      </c>
      <c r="G63" s="99"/>
      <c r="I63" s="141"/>
      <c r="J63" s="141"/>
      <c r="K63" s="141"/>
      <c r="M63" s="141"/>
    </row>
    <row r="64" spans="1:20" s="10" customFormat="1" ht="18" customHeight="1" x14ac:dyDescent="0.25">
      <c r="A64" s="1" t="s">
        <v>54</v>
      </c>
      <c r="B64" s="1" t="s">
        <v>55</v>
      </c>
      <c r="C64" s="57"/>
      <c r="D64" s="133"/>
      <c r="E64" s="45"/>
      <c r="F64" s="70" t="str">
        <f t="shared" si="0"/>
        <v/>
      </c>
      <c r="G64" s="99"/>
      <c r="I64" s="141"/>
      <c r="J64" s="141"/>
      <c r="K64" s="141"/>
      <c r="M64" s="141"/>
    </row>
    <row r="65" spans="1:20" s="10" customFormat="1" ht="18" customHeight="1" x14ac:dyDescent="0.25">
      <c r="A65" s="1" t="s">
        <v>56</v>
      </c>
      <c r="B65" s="1" t="s">
        <v>57</v>
      </c>
      <c r="C65" s="57"/>
      <c r="D65" s="133"/>
      <c r="E65" s="45"/>
      <c r="F65" s="70" t="str">
        <f t="shared" si="0"/>
        <v/>
      </c>
      <c r="G65" s="99"/>
      <c r="I65" s="141"/>
      <c r="J65" s="141"/>
      <c r="K65" s="141"/>
      <c r="M65" s="141"/>
    </row>
    <row r="66" spans="1:20" s="10" customFormat="1" ht="18" customHeight="1" x14ac:dyDescent="0.25">
      <c r="A66" s="1" t="s">
        <v>95</v>
      </c>
      <c r="B66" s="1"/>
      <c r="C66" s="57"/>
      <c r="D66" s="133"/>
      <c r="E66" s="45"/>
      <c r="F66" s="70" t="str">
        <f t="shared" si="0"/>
        <v/>
      </c>
      <c r="G66" s="99"/>
      <c r="I66" s="141"/>
      <c r="J66" s="141"/>
      <c r="K66" s="141"/>
      <c r="M66" s="141"/>
    </row>
    <row r="67" spans="1:20" s="10" customFormat="1" ht="18" customHeight="1" thickBot="1" x14ac:dyDescent="0.3">
      <c r="A67" s="129" t="s">
        <v>58</v>
      </c>
      <c r="B67" s="76"/>
      <c r="C67" s="59"/>
      <c r="D67" s="97">
        <f>SUM(D56:D66)</f>
        <v>700</v>
      </c>
      <c r="E67" s="182"/>
      <c r="F67" s="70" t="str">
        <f t="shared" si="0"/>
        <v/>
      </c>
      <c r="G67" s="96">
        <f>SUM(G56:G66)</f>
        <v>0</v>
      </c>
      <c r="I67" s="141"/>
      <c r="J67" s="141"/>
      <c r="K67" s="141"/>
      <c r="M67" s="141"/>
    </row>
    <row r="68" spans="1:20" s="10" customFormat="1" ht="18" customHeight="1" thickTop="1" x14ac:dyDescent="0.25">
      <c r="A68" s="44"/>
      <c r="B68" s="48"/>
      <c r="C68" s="57"/>
      <c r="D68" s="45"/>
      <c r="E68" s="45"/>
      <c r="F68" s="70" t="str">
        <f t="shared" si="0"/>
        <v/>
      </c>
      <c r="G68" s="30"/>
      <c r="I68" s="141"/>
      <c r="J68" s="141"/>
      <c r="K68" s="141"/>
      <c r="M68" s="141"/>
    </row>
    <row r="69" spans="1:20" s="19" customFormat="1" ht="18" customHeight="1" thickBot="1" x14ac:dyDescent="0.3">
      <c r="A69" s="52"/>
      <c r="B69" s="53" t="s">
        <v>19</v>
      </c>
      <c r="C69" s="42"/>
      <c r="D69" s="92" t="s">
        <v>224</v>
      </c>
      <c r="E69" s="43"/>
      <c r="F69" s="70"/>
      <c r="G69" s="24" t="s">
        <v>238</v>
      </c>
      <c r="H69" s="138" t="s">
        <v>235</v>
      </c>
      <c r="I69" s="139" t="s">
        <v>20</v>
      </c>
      <c r="J69" s="139" t="s">
        <v>21</v>
      </c>
      <c r="K69" s="139" t="s">
        <v>22</v>
      </c>
      <c r="L69" s="139" t="s">
        <v>23</v>
      </c>
      <c r="M69" s="139" t="s">
        <v>24</v>
      </c>
      <c r="N69" s="139" t="s">
        <v>25</v>
      </c>
      <c r="O69" s="139" t="s">
        <v>26</v>
      </c>
      <c r="P69" s="139" t="s">
        <v>27</v>
      </c>
      <c r="Q69" s="139" t="s">
        <v>28</v>
      </c>
      <c r="R69" s="139" t="s">
        <v>29</v>
      </c>
      <c r="S69" s="139" t="s">
        <v>30</v>
      </c>
      <c r="T69" s="140" t="s">
        <v>31</v>
      </c>
    </row>
    <row r="70" spans="1:20" s="10" customFormat="1" ht="18" customHeight="1" x14ac:dyDescent="0.25">
      <c r="A70" s="1" t="s">
        <v>59</v>
      </c>
      <c r="B70" s="1" t="s">
        <v>60</v>
      </c>
      <c r="C70" s="57" t="s">
        <v>213</v>
      </c>
      <c r="D70" s="132">
        <v>5492</v>
      </c>
      <c r="E70" s="179"/>
      <c r="F70" s="70" t="str">
        <f t="shared" si="0"/>
        <v/>
      </c>
      <c r="G70" s="99"/>
      <c r="I70" s="141">
        <v>0.43</v>
      </c>
      <c r="J70" s="141">
        <v>0.39</v>
      </c>
      <c r="K70" s="141">
        <v>0.43</v>
      </c>
      <c r="L70" s="10">
        <v>0.59</v>
      </c>
      <c r="M70" s="141"/>
    </row>
    <row r="71" spans="1:20" s="10" customFormat="1" ht="18" customHeight="1" x14ac:dyDescent="0.25">
      <c r="A71" s="1" t="s">
        <v>61</v>
      </c>
      <c r="B71" s="1" t="s">
        <v>62</v>
      </c>
      <c r="C71" s="57" t="s">
        <v>213</v>
      </c>
      <c r="D71" s="132">
        <v>0</v>
      </c>
      <c r="E71" s="179"/>
      <c r="F71" s="70" t="str">
        <f t="shared" si="0"/>
        <v/>
      </c>
      <c r="G71" s="99"/>
      <c r="I71" s="141"/>
      <c r="J71" s="141"/>
      <c r="K71" s="141"/>
      <c r="L71" s="10">
        <v>28.79</v>
      </c>
      <c r="M71" s="141">
        <v>41</v>
      </c>
    </row>
    <row r="72" spans="1:20" s="10" customFormat="1" ht="18" customHeight="1" x14ac:dyDescent="0.25">
      <c r="A72" s="1" t="s">
        <v>63</v>
      </c>
      <c r="B72" s="1" t="s">
        <v>64</v>
      </c>
      <c r="C72" s="57" t="s">
        <v>213</v>
      </c>
      <c r="D72" s="132">
        <v>0</v>
      </c>
      <c r="E72" s="179"/>
      <c r="F72" s="70" t="str">
        <f t="shared" si="0"/>
        <v/>
      </c>
      <c r="G72" s="99"/>
      <c r="I72" s="141"/>
      <c r="J72" s="141"/>
      <c r="K72" s="141"/>
      <c r="M72" s="141"/>
    </row>
    <row r="73" spans="1:20" s="10" customFormat="1" ht="18" customHeight="1" x14ac:dyDescent="0.25">
      <c r="A73" s="1" t="s">
        <v>65</v>
      </c>
      <c r="B73" s="1" t="s">
        <v>66</v>
      </c>
      <c r="C73" s="57" t="s">
        <v>213</v>
      </c>
      <c r="D73" s="132">
        <v>0</v>
      </c>
      <c r="E73" s="179"/>
      <c r="F73" s="70" t="str">
        <f t="shared" si="0"/>
        <v/>
      </c>
      <c r="G73" s="99"/>
      <c r="I73" s="141"/>
      <c r="J73" s="141"/>
      <c r="K73" s="141"/>
      <c r="M73" s="141"/>
    </row>
    <row r="74" spans="1:20" s="10" customFormat="1" ht="18" customHeight="1" x14ac:dyDescent="0.25">
      <c r="A74" s="1" t="s">
        <v>202</v>
      </c>
      <c r="B74" s="1"/>
      <c r="C74" s="57" t="s">
        <v>213</v>
      </c>
      <c r="D74" s="132">
        <v>0</v>
      </c>
      <c r="E74" s="179"/>
      <c r="F74" s="70" t="str">
        <f t="shared" si="0"/>
        <v/>
      </c>
      <c r="G74" s="99"/>
      <c r="I74" s="141"/>
      <c r="J74" s="141"/>
      <c r="K74" s="141"/>
      <c r="M74" s="141"/>
    </row>
    <row r="75" spans="1:20" s="10" customFormat="1" ht="18" customHeight="1" thickBot="1" x14ac:dyDescent="0.3">
      <c r="A75" s="2" t="s">
        <v>67</v>
      </c>
      <c r="B75" s="2"/>
      <c r="C75" s="59"/>
      <c r="D75" s="97">
        <f>SUM(D70:D74)</f>
        <v>5492</v>
      </c>
      <c r="E75" s="182"/>
      <c r="F75" s="70" t="str">
        <f t="shared" si="0"/>
        <v/>
      </c>
      <c r="G75" s="96">
        <f>SUM(G70:G74)</f>
        <v>0</v>
      </c>
      <c r="I75" s="141"/>
      <c r="J75" s="141"/>
      <c r="K75" s="141"/>
      <c r="M75" s="141"/>
    </row>
    <row r="76" spans="1:20" s="10" customFormat="1" ht="18" customHeight="1" thickTop="1" x14ac:dyDescent="0.25">
      <c r="A76" s="44"/>
      <c r="B76" s="29"/>
      <c r="C76" s="60"/>
      <c r="D76" s="137">
        <f>D17+D29+D36+D41+D53+D67+D75</f>
        <v>667512.64</v>
      </c>
      <c r="E76" s="137"/>
      <c r="F76" s="70">
        <f t="shared" si="0"/>
        <v>-3.2568102380802849E-2</v>
      </c>
      <c r="G76" s="30">
        <f>G17+G29+G36+G41+G53+G67+G75</f>
        <v>645773.02</v>
      </c>
      <c r="H76" s="47"/>
      <c r="I76" s="141"/>
      <c r="J76" s="141"/>
      <c r="K76" s="141"/>
      <c r="M76" s="141"/>
    </row>
    <row r="77" spans="1:20" x14ac:dyDescent="0.25">
      <c r="D77" s="14"/>
      <c r="E77" s="14"/>
      <c r="F77" s="70" t="str">
        <f t="shared" si="0"/>
        <v/>
      </c>
    </row>
    <row r="78" spans="1:20" s="10" customFormat="1" ht="18" customHeight="1" x14ac:dyDescent="0.25">
      <c r="A78" s="1" t="s">
        <v>154</v>
      </c>
      <c r="B78" s="1" t="s">
        <v>155</v>
      </c>
      <c r="C78" s="57" t="s">
        <v>213</v>
      </c>
      <c r="D78" s="132">
        <f>162022+323241.3</f>
        <v>485263.3</v>
      </c>
      <c r="E78" s="179"/>
      <c r="F78" s="70" t="str">
        <f t="shared" si="0"/>
        <v/>
      </c>
      <c r="G78" s="110"/>
      <c r="I78" s="141"/>
      <c r="J78" s="141"/>
      <c r="K78" s="141"/>
      <c r="M78" s="141"/>
    </row>
    <row r="79" spans="1:20" x14ac:dyDescent="0.25">
      <c r="D79" s="14"/>
      <c r="E79" s="14"/>
      <c r="F79" s="68"/>
    </row>
    <row r="80" spans="1:20" x14ac:dyDescent="0.25">
      <c r="D80" s="14"/>
      <c r="E80" s="14"/>
      <c r="F80" s="68"/>
    </row>
    <row r="81" spans="4:6" x14ac:dyDescent="0.25">
      <c r="D81" s="14"/>
      <c r="E81" s="14"/>
      <c r="F81" s="68"/>
    </row>
    <row r="82" spans="4:6" x14ac:dyDescent="0.25">
      <c r="D82" s="14"/>
      <c r="E82" s="14"/>
      <c r="F82" s="68"/>
    </row>
    <row r="83" spans="4:6" x14ac:dyDescent="0.25">
      <c r="D83" s="14"/>
      <c r="E83" s="14"/>
      <c r="F83" s="68"/>
    </row>
    <row r="84" spans="4:6" x14ac:dyDescent="0.25">
      <c r="D84" s="14"/>
      <c r="E84" s="14"/>
      <c r="F84" s="68"/>
    </row>
    <row r="85" spans="4:6" x14ac:dyDescent="0.25">
      <c r="D85" s="14"/>
      <c r="E85" s="14"/>
      <c r="F85" s="68"/>
    </row>
    <row r="86" spans="4:6" x14ac:dyDescent="0.25">
      <c r="D86" s="14"/>
      <c r="E86" s="14"/>
      <c r="F86" s="68"/>
    </row>
    <row r="87" spans="4:6" x14ac:dyDescent="0.25">
      <c r="D87" s="14"/>
      <c r="E87" s="14"/>
      <c r="F87" s="68"/>
    </row>
    <row r="88" spans="4:6" x14ac:dyDescent="0.25">
      <c r="D88" s="14"/>
      <c r="E88" s="14"/>
      <c r="F88" s="68"/>
    </row>
    <row r="89" spans="4:6" x14ac:dyDescent="0.25">
      <c r="D89" s="14"/>
      <c r="E89" s="14"/>
      <c r="F89" s="68"/>
    </row>
    <row r="90" spans="4:6" x14ac:dyDescent="0.25">
      <c r="D90" s="14"/>
      <c r="E90" s="14"/>
      <c r="F90" s="68"/>
    </row>
    <row r="91" spans="4:6" x14ac:dyDescent="0.25">
      <c r="D91" s="14"/>
      <c r="E91" s="14"/>
      <c r="F91" s="68"/>
    </row>
    <row r="92" spans="4:6" x14ac:dyDescent="0.25">
      <c r="D92" s="14"/>
      <c r="E92" s="14"/>
      <c r="F92" s="68"/>
    </row>
    <row r="93" spans="4:6" x14ac:dyDescent="0.25">
      <c r="D93" s="14"/>
      <c r="E93" s="14"/>
      <c r="F93" s="68"/>
    </row>
    <row r="94" spans="4:6" x14ac:dyDescent="0.25">
      <c r="D94" s="14"/>
      <c r="E94" s="14"/>
      <c r="F94" s="68"/>
    </row>
    <row r="95" spans="4:6" x14ac:dyDescent="0.25">
      <c r="D95" s="14"/>
      <c r="E95" s="14"/>
      <c r="F95" s="68"/>
    </row>
    <row r="96" spans="4:6" x14ac:dyDescent="0.25">
      <c r="D96" s="14"/>
      <c r="E96" s="14"/>
      <c r="F96" s="68"/>
    </row>
    <row r="97" spans="4:6" x14ac:dyDescent="0.25">
      <c r="D97" s="14"/>
      <c r="E97" s="14"/>
      <c r="F97" s="68"/>
    </row>
    <row r="98" spans="4:6" x14ac:dyDescent="0.25">
      <c r="D98" s="14"/>
      <c r="E98" s="14"/>
      <c r="F98" s="68"/>
    </row>
    <row r="99" spans="4:6" x14ac:dyDescent="0.25">
      <c r="D99" s="14"/>
      <c r="E99" s="14"/>
      <c r="F99" s="68"/>
    </row>
    <row r="100" spans="4:6" x14ac:dyDescent="0.25">
      <c r="D100" s="14"/>
      <c r="E100" s="14"/>
      <c r="F100" s="68"/>
    </row>
    <row r="101" spans="4:6" x14ac:dyDescent="0.25">
      <c r="D101" s="14"/>
      <c r="E101" s="14"/>
      <c r="F101" s="68"/>
    </row>
    <row r="102" spans="4:6" x14ac:dyDescent="0.25">
      <c r="D102" s="14"/>
      <c r="E102" s="14"/>
      <c r="F102" s="68"/>
    </row>
    <row r="103" spans="4:6" x14ac:dyDescent="0.25">
      <c r="D103" s="14"/>
      <c r="E103" s="14"/>
      <c r="F103" s="68"/>
    </row>
    <row r="104" spans="4:6" x14ac:dyDescent="0.25">
      <c r="D104" s="14"/>
      <c r="E104" s="14"/>
      <c r="F104" s="68"/>
    </row>
    <row r="105" spans="4:6" x14ac:dyDescent="0.25">
      <c r="D105" s="14"/>
      <c r="E105" s="14"/>
      <c r="F105" s="68"/>
    </row>
    <row r="106" spans="4:6" x14ac:dyDescent="0.25">
      <c r="D106" s="14"/>
      <c r="E106" s="14"/>
      <c r="F106" s="68"/>
    </row>
    <row r="107" spans="4:6" x14ac:dyDescent="0.25">
      <c r="D107" s="14"/>
      <c r="E107" s="14"/>
      <c r="F107" s="68"/>
    </row>
    <row r="108" spans="4:6" x14ac:dyDescent="0.25">
      <c r="D108" s="14"/>
      <c r="E108" s="14"/>
      <c r="F108" s="68"/>
    </row>
    <row r="109" spans="4:6" x14ac:dyDescent="0.25">
      <c r="D109" s="14"/>
      <c r="E109" s="14"/>
      <c r="F109" s="68"/>
    </row>
    <row r="110" spans="4:6" x14ac:dyDescent="0.25">
      <c r="D110" s="14"/>
      <c r="E110" s="14"/>
      <c r="F110" s="68"/>
    </row>
    <row r="111" spans="4:6" x14ac:dyDescent="0.25">
      <c r="D111" s="14"/>
      <c r="E111" s="14"/>
      <c r="F111" s="68"/>
    </row>
    <row r="112" spans="4:6" x14ac:dyDescent="0.25">
      <c r="D112" s="14"/>
      <c r="E112" s="14"/>
      <c r="F112" s="68"/>
    </row>
    <row r="113" spans="4:6" x14ac:dyDescent="0.25">
      <c r="D113" s="14"/>
      <c r="E113" s="14"/>
      <c r="F113" s="68"/>
    </row>
    <row r="114" spans="4:6" x14ac:dyDescent="0.25">
      <c r="D114" s="14"/>
      <c r="E114" s="14"/>
      <c r="F114" s="68"/>
    </row>
    <row r="115" spans="4:6" x14ac:dyDescent="0.25">
      <c r="D115" s="14"/>
      <c r="E115" s="14"/>
      <c r="F115" s="68"/>
    </row>
    <row r="116" spans="4:6" x14ac:dyDescent="0.25">
      <c r="D116" s="14"/>
      <c r="E116" s="14"/>
      <c r="F116" s="68"/>
    </row>
    <row r="117" spans="4:6" x14ac:dyDescent="0.25">
      <c r="D117" s="14"/>
      <c r="E117" s="14"/>
      <c r="F117" s="68"/>
    </row>
    <row r="118" spans="4:6" x14ac:dyDescent="0.25">
      <c r="D118" s="14"/>
      <c r="E118" s="14"/>
      <c r="F118" s="68"/>
    </row>
    <row r="119" spans="4:6" x14ac:dyDescent="0.25">
      <c r="D119" s="14"/>
      <c r="E119" s="14"/>
      <c r="F119" s="68"/>
    </row>
    <row r="120" spans="4:6" x14ac:dyDescent="0.25">
      <c r="D120" s="14"/>
      <c r="E120" s="14"/>
      <c r="F120" s="68"/>
    </row>
    <row r="121" spans="4:6" x14ac:dyDescent="0.25">
      <c r="D121" s="14"/>
      <c r="E121" s="14"/>
      <c r="F121" s="68"/>
    </row>
    <row r="122" spans="4:6" x14ac:dyDescent="0.25">
      <c r="D122" s="14"/>
      <c r="E122" s="14"/>
      <c r="F122" s="68"/>
    </row>
    <row r="123" spans="4:6" x14ac:dyDescent="0.25">
      <c r="D123" s="14"/>
      <c r="E123" s="14"/>
      <c r="F123" s="68"/>
    </row>
    <row r="124" spans="4:6" x14ac:dyDescent="0.25">
      <c r="D124" s="14"/>
      <c r="E124" s="14"/>
      <c r="F124" s="68"/>
    </row>
    <row r="125" spans="4:6" x14ac:dyDescent="0.25">
      <c r="D125" s="14"/>
      <c r="E125" s="14"/>
      <c r="F125" s="68"/>
    </row>
    <row r="126" spans="4:6" x14ac:dyDescent="0.25">
      <c r="D126" s="14"/>
      <c r="E126" s="14"/>
      <c r="F126" s="68"/>
    </row>
    <row r="127" spans="4:6" x14ac:dyDescent="0.25">
      <c r="D127" s="14"/>
      <c r="E127" s="14"/>
      <c r="F127" s="68"/>
    </row>
    <row r="128" spans="4:6" x14ac:dyDescent="0.25">
      <c r="D128" s="14"/>
      <c r="E128" s="14"/>
      <c r="F128" s="68"/>
    </row>
    <row r="129" spans="4:6" x14ac:dyDescent="0.25">
      <c r="D129" s="14"/>
      <c r="E129" s="14"/>
      <c r="F129" s="68"/>
    </row>
    <row r="130" spans="4:6" x14ac:dyDescent="0.25">
      <c r="D130" s="14"/>
      <c r="E130" s="14"/>
      <c r="F130" s="68"/>
    </row>
    <row r="131" spans="4:6" x14ac:dyDescent="0.25">
      <c r="D131" s="14"/>
      <c r="E131" s="14"/>
      <c r="F131" s="68"/>
    </row>
    <row r="132" spans="4:6" x14ac:dyDescent="0.25">
      <c r="D132" s="14"/>
      <c r="E132" s="14"/>
      <c r="F132" s="68"/>
    </row>
    <row r="133" spans="4:6" x14ac:dyDescent="0.25">
      <c r="D133" s="14"/>
      <c r="E133" s="14"/>
      <c r="F133" s="68"/>
    </row>
    <row r="134" spans="4:6" x14ac:dyDescent="0.25">
      <c r="D134" s="14"/>
      <c r="E134" s="14"/>
      <c r="F134" s="68"/>
    </row>
    <row r="135" spans="4:6" x14ac:dyDescent="0.25">
      <c r="D135" s="14"/>
      <c r="E135" s="14"/>
      <c r="F135" s="68"/>
    </row>
    <row r="136" spans="4:6" x14ac:dyDescent="0.25">
      <c r="D136" s="14"/>
      <c r="E136" s="14"/>
      <c r="F136" s="68"/>
    </row>
    <row r="137" spans="4:6" x14ac:dyDescent="0.25">
      <c r="D137" s="14"/>
      <c r="E137" s="14"/>
      <c r="F137" s="68"/>
    </row>
    <row r="138" spans="4:6" x14ac:dyDescent="0.25">
      <c r="D138" s="14"/>
      <c r="E138" s="14"/>
      <c r="F138" s="68"/>
    </row>
    <row r="139" spans="4:6" x14ac:dyDescent="0.25">
      <c r="D139" s="14"/>
      <c r="E139" s="14"/>
      <c r="F139" s="68"/>
    </row>
    <row r="140" spans="4:6" x14ac:dyDescent="0.25">
      <c r="D140" s="14"/>
      <c r="E140" s="14"/>
      <c r="F140" s="68"/>
    </row>
    <row r="141" spans="4:6" x14ac:dyDescent="0.25">
      <c r="D141" s="14"/>
      <c r="E141" s="14"/>
      <c r="F141" s="68"/>
    </row>
    <row r="142" spans="4:6" x14ac:dyDescent="0.25">
      <c r="D142" s="14"/>
      <c r="E142" s="14"/>
      <c r="F142" s="68"/>
    </row>
    <row r="143" spans="4:6" x14ac:dyDescent="0.25">
      <c r="D143" s="14"/>
      <c r="E143" s="14"/>
      <c r="F143" s="68"/>
    </row>
    <row r="144" spans="4:6" x14ac:dyDescent="0.25">
      <c r="D144" s="14"/>
      <c r="E144" s="14"/>
      <c r="F144" s="68"/>
    </row>
    <row r="145" spans="4:6" x14ac:dyDescent="0.25">
      <c r="D145" s="14"/>
      <c r="E145" s="14"/>
      <c r="F145" s="68"/>
    </row>
    <row r="146" spans="4:6" x14ac:dyDescent="0.25">
      <c r="D146" s="14"/>
      <c r="E146" s="14"/>
      <c r="F146" s="68"/>
    </row>
    <row r="147" spans="4:6" x14ac:dyDescent="0.25">
      <c r="D147" s="14"/>
      <c r="E147" s="14"/>
      <c r="F147" s="68"/>
    </row>
    <row r="148" spans="4:6" x14ac:dyDescent="0.25">
      <c r="D148" s="14"/>
      <c r="E148" s="14"/>
      <c r="F148" s="68"/>
    </row>
    <row r="149" spans="4:6" x14ac:dyDescent="0.25">
      <c r="D149" s="14"/>
      <c r="E149" s="14"/>
      <c r="F149" s="68"/>
    </row>
    <row r="150" spans="4:6" x14ac:dyDescent="0.25">
      <c r="D150" s="14"/>
      <c r="E150" s="14"/>
      <c r="F150" s="68"/>
    </row>
    <row r="151" spans="4:6" x14ac:dyDescent="0.25">
      <c r="D151" s="14"/>
      <c r="E151" s="14"/>
      <c r="F151" s="68"/>
    </row>
    <row r="152" spans="4:6" x14ac:dyDescent="0.25">
      <c r="D152" s="14"/>
      <c r="E152" s="14"/>
      <c r="F152" s="68"/>
    </row>
    <row r="153" spans="4:6" x14ac:dyDescent="0.25">
      <c r="D153" s="14"/>
      <c r="E153" s="14"/>
      <c r="F153" s="68"/>
    </row>
    <row r="154" spans="4:6" x14ac:dyDescent="0.25">
      <c r="D154" s="14"/>
      <c r="E154" s="14"/>
      <c r="F154" s="68"/>
    </row>
    <row r="155" spans="4:6" x14ac:dyDescent="0.25">
      <c r="D155" s="14"/>
      <c r="E155" s="14"/>
      <c r="F155" s="68"/>
    </row>
    <row r="156" spans="4:6" x14ac:dyDescent="0.25">
      <c r="D156" s="14"/>
      <c r="E156" s="14"/>
      <c r="F156" s="68"/>
    </row>
    <row r="157" spans="4:6" x14ac:dyDescent="0.25">
      <c r="D157" s="14"/>
      <c r="E157" s="14"/>
      <c r="F157" s="68"/>
    </row>
    <row r="158" spans="4:6" x14ac:dyDescent="0.25">
      <c r="D158" s="14"/>
      <c r="E158" s="14"/>
      <c r="F158" s="68"/>
    </row>
    <row r="159" spans="4:6" x14ac:dyDescent="0.25">
      <c r="D159" s="14"/>
      <c r="E159" s="14"/>
      <c r="F159" s="68"/>
    </row>
    <row r="160" spans="4:6" x14ac:dyDescent="0.25">
      <c r="D160" s="14"/>
      <c r="E160" s="14"/>
      <c r="F160" s="68"/>
    </row>
    <row r="161" spans="4:6" x14ac:dyDescent="0.25">
      <c r="D161" s="14"/>
      <c r="E161" s="14"/>
      <c r="F161" s="68"/>
    </row>
    <row r="162" spans="4:6" x14ac:dyDescent="0.25">
      <c r="D162" s="14"/>
      <c r="E162" s="14"/>
      <c r="F162" s="68"/>
    </row>
    <row r="163" spans="4:6" x14ac:dyDescent="0.25">
      <c r="D163" s="14"/>
      <c r="E163" s="14"/>
      <c r="F163" s="68"/>
    </row>
    <row r="164" spans="4:6" x14ac:dyDescent="0.25">
      <c r="D164" s="14"/>
      <c r="E164" s="14"/>
      <c r="F164" s="68"/>
    </row>
    <row r="165" spans="4:6" x14ac:dyDescent="0.25">
      <c r="D165" s="14"/>
      <c r="E165" s="14"/>
      <c r="F165" s="68"/>
    </row>
    <row r="166" spans="4:6" x14ac:dyDescent="0.25">
      <c r="D166" s="14"/>
      <c r="E166" s="14"/>
      <c r="F166" s="68"/>
    </row>
    <row r="167" spans="4:6" x14ac:dyDescent="0.25">
      <c r="D167" s="14"/>
      <c r="E167" s="14"/>
      <c r="F167" s="68"/>
    </row>
    <row r="168" spans="4:6" x14ac:dyDescent="0.25">
      <c r="D168" s="14"/>
      <c r="E168" s="14"/>
      <c r="F168" s="68"/>
    </row>
    <row r="169" spans="4:6" x14ac:dyDescent="0.25">
      <c r="D169" s="14"/>
      <c r="E169" s="14"/>
      <c r="F169" s="68"/>
    </row>
    <row r="170" spans="4:6" x14ac:dyDescent="0.25">
      <c r="D170" s="14"/>
      <c r="E170" s="14"/>
      <c r="F170" s="68"/>
    </row>
    <row r="171" spans="4:6" x14ac:dyDescent="0.25">
      <c r="D171" s="14"/>
      <c r="E171" s="14"/>
      <c r="F171" s="68"/>
    </row>
    <row r="172" spans="4:6" x14ac:dyDescent="0.25">
      <c r="D172" s="14"/>
      <c r="E172" s="14"/>
      <c r="F172" s="68"/>
    </row>
    <row r="173" spans="4:6" x14ac:dyDescent="0.25">
      <c r="D173" s="14"/>
      <c r="E173" s="14"/>
      <c r="F173" s="68"/>
    </row>
    <row r="174" spans="4:6" x14ac:dyDescent="0.25">
      <c r="D174" s="14"/>
      <c r="E174" s="14"/>
      <c r="F174" s="68"/>
    </row>
    <row r="175" spans="4:6" x14ac:dyDescent="0.25">
      <c r="D175" s="14"/>
      <c r="E175" s="14"/>
      <c r="F175" s="68"/>
    </row>
    <row r="176" spans="4:6" x14ac:dyDescent="0.25">
      <c r="D176" s="14"/>
      <c r="E176" s="14"/>
      <c r="F176" s="68"/>
    </row>
    <row r="177" spans="4:6" x14ac:dyDescent="0.25">
      <c r="D177" s="14"/>
      <c r="E177" s="14"/>
      <c r="F177" s="68"/>
    </row>
    <row r="178" spans="4:6" x14ac:dyDescent="0.25">
      <c r="D178" s="14"/>
      <c r="E178" s="14"/>
      <c r="F178" s="68"/>
    </row>
    <row r="179" spans="4:6" x14ac:dyDescent="0.25">
      <c r="D179" s="14"/>
      <c r="E179" s="14"/>
      <c r="F179" s="68"/>
    </row>
    <row r="180" spans="4:6" x14ac:dyDescent="0.25">
      <c r="D180" s="14"/>
      <c r="E180" s="14"/>
      <c r="F180" s="68"/>
    </row>
    <row r="181" spans="4:6" x14ac:dyDescent="0.25">
      <c r="D181" s="14"/>
      <c r="E181" s="14"/>
      <c r="F181" s="68"/>
    </row>
    <row r="182" spans="4:6" x14ac:dyDescent="0.25">
      <c r="D182" s="14"/>
      <c r="E182" s="14"/>
      <c r="F182" s="68"/>
    </row>
    <row r="183" spans="4:6" x14ac:dyDescent="0.25">
      <c r="D183" s="14"/>
      <c r="E183" s="14"/>
      <c r="F183" s="68"/>
    </row>
    <row r="184" spans="4:6" x14ac:dyDescent="0.25">
      <c r="D184" s="14"/>
      <c r="E184" s="14"/>
      <c r="F184" s="68"/>
    </row>
    <row r="185" spans="4:6" x14ac:dyDescent="0.25">
      <c r="D185" s="14"/>
      <c r="E185" s="14"/>
      <c r="F185" s="68"/>
    </row>
    <row r="186" spans="4:6" x14ac:dyDescent="0.25">
      <c r="D186" s="14"/>
      <c r="E186" s="14"/>
      <c r="F186" s="68"/>
    </row>
    <row r="187" spans="4:6" x14ac:dyDescent="0.25">
      <c r="D187" s="14"/>
      <c r="E187" s="14"/>
      <c r="F187" s="68"/>
    </row>
    <row r="188" spans="4:6" x14ac:dyDescent="0.25">
      <c r="D188" s="14"/>
      <c r="E188" s="14"/>
      <c r="F188" s="68"/>
    </row>
    <row r="189" spans="4:6" x14ac:dyDescent="0.25">
      <c r="D189" s="14"/>
      <c r="E189" s="14"/>
      <c r="F189" s="68"/>
    </row>
    <row r="190" spans="4:6" x14ac:dyDescent="0.25">
      <c r="D190" s="14"/>
      <c r="E190" s="14"/>
      <c r="F190" s="68"/>
    </row>
    <row r="191" spans="4:6" x14ac:dyDescent="0.25">
      <c r="D191" s="14"/>
      <c r="E191" s="14"/>
      <c r="F191" s="68"/>
    </row>
    <row r="192" spans="4:6" x14ac:dyDescent="0.25">
      <c r="D192" s="14"/>
      <c r="E192" s="14"/>
      <c r="F192" s="68"/>
    </row>
    <row r="193" spans="4:6" x14ac:dyDescent="0.25">
      <c r="D193" s="14"/>
      <c r="E193" s="14"/>
      <c r="F193" s="68"/>
    </row>
    <row r="194" spans="4:6" x14ac:dyDescent="0.25">
      <c r="D194" s="14"/>
      <c r="E194" s="14"/>
      <c r="F194" s="68"/>
    </row>
    <row r="195" spans="4:6" x14ac:dyDescent="0.25">
      <c r="D195" s="14"/>
      <c r="E195" s="14"/>
      <c r="F195" s="68"/>
    </row>
    <row r="196" spans="4:6" x14ac:dyDescent="0.25">
      <c r="D196" s="14"/>
      <c r="E196" s="14"/>
      <c r="F196" s="68"/>
    </row>
    <row r="197" spans="4:6" x14ac:dyDescent="0.25">
      <c r="D197" s="14"/>
      <c r="E197" s="14"/>
      <c r="F197" s="68"/>
    </row>
    <row r="198" spans="4:6" x14ac:dyDescent="0.25">
      <c r="D198" s="14"/>
      <c r="E198" s="14"/>
      <c r="F198" s="68"/>
    </row>
    <row r="199" spans="4:6" x14ac:dyDescent="0.25">
      <c r="D199" s="14"/>
      <c r="E199" s="14"/>
      <c r="F199" s="68"/>
    </row>
    <row r="200" spans="4:6" x14ac:dyDescent="0.25">
      <c r="D200" s="14"/>
      <c r="E200" s="14"/>
      <c r="F200" s="68"/>
    </row>
    <row r="201" spans="4:6" x14ac:dyDescent="0.25">
      <c r="D201" s="14"/>
      <c r="E201" s="14"/>
      <c r="F201" s="68"/>
    </row>
    <row r="202" spans="4:6" x14ac:dyDescent="0.25">
      <c r="D202" s="14"/>
      <c r="E202" s="14"/>
      <c r="F202" s="68"/>
    </row>
    <row r="203" spans="4:6" x14ac:dyDescent="0.25">
      <c r="D203" s="14"/>
      <c r="E203" s="14"/>
      <c r="F203" s="68"/>
    </row>
    <row r="204" spans="4:6" x14ac:dyDescent="0.25">
      <c r="D204" s="14"/>
      <c r="E204" s="14"/>
      <c r="F204" s="68"/>
    </row>
    <row r="205" spans="4:6" x14ac:dyDescent="0.25">
      <c r="D205" s="14"/>
      <c r="E205" s="14"/>
      <c r="F205" s="68"/>
    </row>
    <row r="206" spans="4:6" x14ac:dyDescent="0.25">
      <c r="D206" s="14"/>
      <c r="E206" s="14"/>
      <c r="F206" s="68"/>
    </row>
    <row r="207" spans="4:6" x14ac:dyDescent="0.25">
      <c r="D207" s="14"/>
      <c r="E207" s="14"/>
      <c r="F207" s="68"/>
    </row>
    <row r="208" spans="4:6" x14ac:dyDescent="0.25">
      <c r="D208" s="14"/>
      <c r="E208" s="14"/>
      <c r="F208" s="68"/>
    </row>
    <row r="209" spans="4:6" x14ac:dyDescent="0.25">
      <c r="D209" s="14"/>
      <c r="E209" s="14"/>
      <c r="F209" s="68"/>
    </row>
    <row r="210" spans="4:6" x14ac:dyDescent="0.25">
      <c r="D210" s="14"/>
      <c r="E210" s="14"/>
      <c r="F210" s="68"/>
    </row>
    <row r="211" spans="4:6" x14ac:dyDescent="0.25">
      <c r="D211" s="14"/>
      <c r="E211" s="14"/>
      <c r="F211" s="68"/>
    </row>
    <row r="212" spans="4:6" x14ac:dyDescent="0.25">
      <c r="D212" s="14"/>
      <c r="E212" s="14"/>
      <c r="F212" s="68"/>
    </row>
    <row r="213" spans="4:6" x14ac:dyDescent="0.25">
      <c r="D213" s="14"/>
      <c r="E213" s="14"/>
      <c r="F213" s="68"/>
    </row>
    <row r="214" spans="4:6" x14ac:dyDescent="0.25">
      <c r="D214" s="14"/>
      <c r="E214" s="14"/>
      <c r="F214" s="68"/>
    </row>
    <row r="215" spans="4:6" x14ac:dyDescent="0.25">
      <c r="D215" s="14"/>
      <c r="E215" s="14"/>
      <c r="F215" s="68"/>
    </row>
    <row r="216" spans="4:6" x14ac:dyDescent="0.25">
      <c r="D216" s="14"/>
      <c r="E216" s="14"/>
      <c r="F216" s="68"/>
    </row>
    <row r="217" spans="4:6" x14ac:dyDescent="0.25">
      <c r="D217" s="14"/>
      <c r="E217" s="14"/>
      <c r="F217" s="68"/>
    </row>
    <row r="218" spans="4:6" x14ac:dyDescent="0.25">
      <c r="D218" s="14"/>
      <c r="E218" s="14"/>
      <c r="F218" s="68"/>
    </row>
    <row r="219" spans="4:6" x14ac:dyDescent="0.25">
      <c r="D219" s="14"/>
      <c r="E219" s="14"/>
      <c r="F219" s="68"/>
    </row>
    <row r="220" spans="4:6" x14ac:dyDescent="0.25">
      <c r="D220" s="14"/>
      <c r="E220" s="14"/>
      <c r="F220" s="68"/>
    </row>
    <row r="221" spans="4:6" x14ac:dyDescent="0.25">
      <c r="D221" s="14"/>
      <c r="E221" s="14"/>
      <c r="F221" s="68"/>
    </row>
    <row r="222" spans="4:6" x14ac:dyDescent="0.25">
      <c r="D222" s="14"/>
      <c r="E222" s="14"/>
      <c r="F222" s="68"/>
    </row>
    <row r="223" spans="4:6" x14ac:dyDescent="0.25">
      <c r="D223" s="14"/>
      <c r="E223" s="14"/>
      <c r="F223" s="68"/>
    </row>
    <row r="224" spans="4:6" x14ac:dyDescent="0.25">
      <c r="D224" s="14"/>
      <c r="E224" s="14"/>
      <c r="F224" s="68"/>
    </row>
    <row r="225" spans="4:6" x14ac:dyDescent="0.25">
      <c r="D225" s="14"/>
      <c r="E225" s="14"/>
      <c r="F225" s="68"/>
    </row>
    <row r="226" spans="4:6" x14ac:dyDescent="0.25">
      <c r="D226" s="14"/>
      <c r="E226" s="14"/>
      <c r="F226" s="68"/>
    </row>
    <row r="227" spans="4:6" x14ac:dyDescent="0.25">
      <c r="D227" s="14"/>
      <c r="E227" s="14"/>
      <c r="F227" s="68"/>
    </row>
    <row r="228" spans="4:6" x14ac:dyDescent="0.25">
      <c r="D228" s="14"/>
      <c r="E228" s="14"/>
      <c r="F228" s="68"/>
    </row>
    <row r="229" spans="4:6" x14ac:dyDescent="0.25">
      <c r="D229" s="14"/>
      <c r="E229" s="14"/>
      <c r="F229" s="68"/>
    </row>
    <row r="230" spans="4:6" x14ac:dyDescent="0.25">
      <c r="D230" s="14"/>
      <c r="E230" s="14"/>
      <c r="F230" s="68"/>
    </row>
    <row r="231" spans="4:6" x14ac:dyDescent="0.25">
      <c r="D231" s="14"/>
      <c r="E231" s="14"/>
      <c r="F231" s="68"/>
    </row>
    <row r="232" spans="4:6" x14ac:dyDescent="0.25">
      <c r="D232" s="14"/>
      <c r="E232" s="14"/>
      <c r="F232" s="68"/>
    </row>
    <row r="233" spans="4:6" x14ac:dyDescent="0.25">
      <c r="D233" s="14"/>
      <c r="E233" s="14"/>
      <c r="F233" s="68"/>
    </row>
    <row r="234" spans="4:6" x14ac:dyDescent="0.25">
      <c r="D234" s="14"/>
      <c r="E234" s="14"/>
      <c r="F234" s="68"/>
    </row>
    <row r="235" spans="4:6" x14ac:dyDescent="0.25">
      <c r="D235" s="14"/>
      <c r="E235" s="14"/>
      <c r="F235" s="68"/>
    </row>
    <row r="236" spans="4:6" x14ac:dyDescent="0.25">
      <c r="D236" s="14"/>
      <c r="E236" s="14"/>
      <c r="F236" s="68"/>
    </row>
    <row r="237" spans="4:6" x14ac:dyDescent="0.25">
      <c r="D237" s="14"/>
      <c r="E237" s="14"/>
      <c r="F237" s="68"/>
    </row>
    <row r="238" spans="4:6" x14ac:dyDescent="0.25">
      <c r="D238" s="14"/>
      <c r="E238" s="14"/>
      <c r="F238" s="68"/>
    </row>
    <row r="239" spans="4:6" x14ac:dyDescent="0.25">
      <c r="D239" s="14"/>
      <c r="E239" s="14"/>
      <c r="F239" s="68"/>
    </row>
    <row r="240" spans="4:6" x14ac:dyDescent="0.25">
      <c r="D240" s="14"/>
      <c r="E240" s="14"/>
      <c r="F240" s="68"/>
    </row>
    <row r="241" spans="4:6" x14ac:dyDescent="0.25">
      <c r="D241" s="14"/>
      <c r="E241" s="14"/>
      <c r="F241" s="68"/>
    </row>
    <row r="242" spans="4:6" x14ac:dyDescent="0.25">
      <c r="D242" s="14"/>
      <c r="E242" s="14"/>
      <c r="F242" s="68"/>
    </row>
    <row r="243" spans="4:6" x14ac:dyDescent="0.25">
      <c r="D243" s="14"/>
      <c r="E243" s="14"/>
      <c r="F243" s="68"/>
    </row>
    <row r="244" spans="4:6" x14ac:dyDescent="0.25">
      <c r="D244" s="14"/>
      <c r="E244" s="14"/>
      <c r="F244" s="68"/>
    </row>
    <row r="245" spans="4:6" x14ac:dyDescent="0.25">
      <c r="D245" s="14"/>
      <c r="E245" s="14"/>
      <c r="F245" s="68"/>
    </row>
    <row r="246" spans="4:6" x14ac:dyDescent="0.25">
      <c r="D246" s="14"/>
      <c r="E246" s="14"/>
      <c r="F246" s="68"/>
    </row>
    <row r="247" spans="4:6" x14ac:dyDescent="0.25">
      <c r="D247" s="14"/>
      <c r="E247" s="14"/>
      <c r="F247" s="68"/>
    </row>
    <row r="248" spans="4:6" x14ac:dyDescent="0.25">
      <c r="D248" s="14"/>
      <c r="E248" s="14"/>
      <c r="F248" s="68"/>
    </row>
    <row r="249" spans="4:6" x14ac:dyDescent="0.25">
      <c r="D249" s="14"/>
      <c r="E249" s="14"/>
      <c r="F249" s="68"/>
    </row>
    <row r="250" spans="4:6" x14ac:dyDescent="0.25">
      <c r="D250" s="14"/>
      <c r="E250" s="14"/>
      <c r="F250" s="68"/>
    </row>
    <row r="251" spans="4:6" x14ac:dyDescent="0.25">
      <c r="D251" s="14"/>
      <c r="E251" s="14"/>
      <c r="F251" s="68"/>
    </row>
    <row r="252" spans="4:6" x14ac:dyDescent="0.25">
      <c r="D252" s="14"/>
      <c r="E252" s="14"/>
      <c r="F252" s="68"/>
    </row>
    <row r="253" spans="4:6" x14ac:dyDescent="0.25">
      <c r="D253" s="14"/>
      <c r="E253" s="14"/>
      <c r="F253" s="68"/>
    </row>
    <row r="254" spans="4:6" x14ac:dyDescent="0.25">
      <c r="D254" s="14"/>
      <c r="E254" s="14"/>
      <c r="F254" s="68"/>
    </row>
    <row r="255" spans="4:6" x14ac:dyDescent="0.25">
      <c r="D255" s="14"/>
      <c r="E255" s="14"/>
      <c r="F255" s="68"/>
    </row>
    <row r="256" spans="4:6" x14ac:dyDescent="0.25">
      <c r="D256" s="14"/>
      <c r="E256" s="14"/>
      <c r="F256" s="68"/>
    </row>
    <row r="257" spans="4:6" x14ac:dyDescent="0.25">
      <c r="D257" s="14"/>
      <c r="E257" s="14"/>
      <c r="F257" s="68"/>
    </row>
    <row r="258" spans="4:6" x14ac:dyDescent="0.25">
      <c r="D258" s="14"/>
      <c r="E258" s="14"/>
      <c r="F258" s="68"/>
    </row>
    <row r="259" spans="4:6" x14ac:dyDescent="0.25">
      <c r="D259" s="14"/>
      <c r="E259" s="14"/>
      <c r="F259" s="68"/>
    </row>
    <row r="260" spans="4:6" x14ac:dyDescent="0.25">
      <c r="D260" s="14"/>
      <c r="E260" s="14"/>
      <c r="F260" s="68"/>
    </row>
    <row r="261" spans="4:6" x14ac:dyDescent="0.25">
      <c r="D261" s="14"/>
      <c r="E261" s="14"/>
      <c r="F261" s="68"/>
    </row>
    <row r="262" spans="4:6" x14ac:dyDescent="0.25">
      <c r="D262" s="14"/>
      <c r="E262" s="14"/>
      <c r="F262" s="68"/>
    </row>
    <row r="263" spans="4:6" x14ac:dyDescent="0.25">
      <c r="D263" s="14"/>
      <c r="E263" s="14"/>
      <c r="F263" s="68"/>
    </row>
    <row r="264" spans="4:6" x14ac:dyDescent="0.25">
      <c r="D264" s="14"/>
      <c r="E264" s="14"/>
      <c r="F264" s="68"/>
    </row>
    <row r="265" spans="4:6" x14ac:dyDescent="0.25">
      <c r="D265" s="14"/>
      <c r="E265" s="14"/>
      <c r="F265" s="68"/>
    </row>
    <row r="266" spans="4:6" x14ac:dyDescent="0.25">
      <c r="D266" s="14"/>
      <c r="E266" s="14"/>
      <c r="F266" s="68"/>
    </row>
  </sheetData>
  <mergeCells count="1">
    <mergeCell ref="A43:B43"/>
  </mergeCells>
  <conditionalFormatting sqref="H1:T1">
    <cfRule type="cellIs" dxfId="25" priority="7" operator="equal">
      <formula>0</formula>
    </cfRule>
  </conditionalFormatting>
  <conditionalFormatting sqref="H19:T19">
    <cfRule type="cellIs" dxfId="24" priority="6" operator="equal">
      <formula>0</formula>
    </cfRule>
  </conditionalFormatting>
  <conditionalFormatting sqref="H31:T31">
    <cfRule type="cellIs" dxfId="23" priority="5" operator="equal">
      <formula>0</formula>
    </cfRule>
  </conditionalFormatting>
  <conditionalFormatting sqref="H38:T38">
    <cfRule type="cellIs" dxfId="22" priority="4" operator="equal">
      <formula>0</formula>
    </cfRule>
  </conditionalFormatting>
  <conditionalFormatting sqref="H43:T43">
    <cfRule type="cellIs" dxfId="21" priority="3" operator="equal">
      <formula>0</formula>
    </cfRule>
  </conditionalFormatting>
  <conditionalFormatting sqref="H55:T55">
    <cfRule type="cellIs" dxfId="20" priority="2" operator="equal">
      <formula>0</formula>
    </cfRule>
  </conditionalFormatting>
  <conditionalFormatting sqref="H69:T69">
    <cfRule type="cellIs" dxfId="19" priority="1" operator="equal">
      <formula>0</formula>
    </cfRule>
  </conditionalFormatting>
  <pageMargins left="0.25" right="0.25" top="0.25" bottom="0.25" header="0.3" footer="0.3"/>
  <pageSetup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11FA-F60B-4C79-862C-0B6570A16132}">
  <dimension ref="A1:AM373"/>
  <sheetViews>
    <sheetView workbookViewId="0">
      <selection activeCell="B7" sqref="B7"/>
    </sheetView>
  </sheetViews>
  <sheetFormatPr defaultRowHeight="15.75" x14ac:dyDescent="0.25"/>
  <cols>
    <col min="1" max="1" width="46.42578125" style="12" customWidth="1"/>
    <col min="2" max="2" width="19.85546875" style="13" customWidth="1"/>
    <col min="3" max="3" width="4.5703125" style="152" customWidth="1"/>
    <col min="4" max="5" width="18.7109375" style="26" customWidth="1"/>
    <col min="6" max="6" width="12.5703125" style="177" bestFit="1" customWidth="1"/>
    <col min="7" max="7" width="18.7109375" style="26" customWidth="1"/>
    <col min="8" max="8" width="17" style="27" bestFit="1" customWidth="1"/>
    <col min="9" max="9" width="4.140625" style="11" customWidth="1"/>
    <col min="10" max="21" width="15.7109375" style="16" customWidth="1"/>
    <col min="22" max="16384" width="9.140625" style="22"/>
  </cols>
  <sheetData>
    <row r="1" spans="1:23" s="18" customFormat="1" ht="21" x14ac:dyDescent="0.25">
      <c r="A1" s="52" t="s">
        <v>243</v>
      </c>
      <c r="B1" s="53" t="s">
        <v>19</v>
      </c>
      <c r="C1" s="143" t="s">
        <v>215</v>
      </c>
      <c r="D1" s="54" t="s">
        <v>224</v>
      </c>
      <c r="E1" s="65" t="s">
        <v>239</v>
      </c>
      <c r="F1" s="178" t="s">
        <v>225</v>
      </c>
      <c r="G1" s="55" t="s">
        <v>231</v>
      </c>
      <c r="H1" s="28" t="s">
        <v>216</v>
      </c>
      <c r="I1" s="160"/>
      <c r="J1" s="25" t="s">
        <v>20</v>
      </c>
      <c r="K1" s="25" t="s">
        <v>21</v>
      </c>
      <c r="L1" s="25" t="s">
        <v>22</v>
      </c>
      <c r="M1" s="25" t="s">
        <v>23</v>
      </c>
      <c r="N1" s="25" t="s">
        <v>24</v>
      </c>
      <c r="O1" s="25" t="s">
        <v>25</v>
      </c>
      <c r="P1" s="25" t="s">
        <v>26</v>
      </c>
      <c r="Q1" s="25" t="s">
        <v>27</v>
      </c>
      <c r="R1" s="25" t="s">
        <v>28</v>
      </c>
      <c r="S1" s="25" t="s">
        <v>29</v>
      </c>
      <c r="T1" s="25" t="s">
        <v>30</v>
      </c>
      <c r="U1" s="25" t="s">
        <v>31</v>
      </c>
      <c r="V1" s="17"/>
      <c r="W1" s="17"/>
    </row>
    <row r="2" spans="1:23" s="18" customFormat="1" ht="16.5" customHeight="1" x14ac:dyDescent="0.25">
      <c r="A2" s="36"/>
      <c r="B2" s="37"/>
      <c r="C2" s="144"/>
      <c r="D2" s="38"/>
      <c r="E2" s="39"/>
      <c r="F2" s="170"/>
      <c r="G2" s="39"/>
      <c r="H2" s="39"/>
      <c r="I2" s="16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7"/>
      <c r="W2" s="17"/>
    </row>
    <row r="3" spans="1:23" s="18" customFormat="1" ht="16.5" customHeight="1" x14ac:dyDescent="0.25">
      <c r="A3" s="40"/>
      <c r="B3" s="41"/>
      <c r="C3" s="143"/>
      <c r="D3" s="42"/>
      <c r="E3" s="43"/>
      <c r="F3" s="169"/>
      <c r="G3" s="43"/>
      <c r="H3" s="43"/>
      <c r="I3" s="43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17"/>
      <c r="W3" s="17"/>
    </row>
    <row r="4" spans="1:23" s="19" customFormat="1" ht="18" customHeight="1" x14ac:dyDescent="0.25">
      <c r="A4" s="52" t="s">
        <v>141</v>
      </c>
      <c r="B4" s="53" t="s">
        <v>19</v>
      </c>
      <c r="C4" s="143"/>
      <c r="D4" s="91" t="s">
        <v>224</v>
      </c>
      <c r="E4" s="92" t="s">
        <v>239</v>
      </c>
      <c r="F4" s="171"/>
      <c r="G4" s="55" t="s">
        <v>231</v>
      </c>
      <c r="H4" s="108" t="s">
        <v>216</v>
      </c>
      <c r="I4" s="160"/>
      <c r="J4" s="117" t="s">
        <v>20</v>
      </c>
      <c r="K4" s="117" t="s">
        <v>21</v>
      </c>
      <c r="L4" s="117" t="s">
        <v>22</v>
      </c>
      <c r="M4" s="117" t="s">
        <v>23</v>
      </c>
      <c r="N4" s="117" t="s">
        <v>24</v>
      </c>
      <c r="O4" s="117" t="s">
        <v>25</v>
      </c>
      <c r="P4" s="117" t="s">
        <v>26</v>
      </c>
      <c r="Q4" s="117" t="s">
        <v>27</v>
      </c>
      <c r="R4" s="117" t="s">
        <v>28</v>
      </c>
      <c r="S4" s="117" t="s">
        <v>29</v>
      </c>
      <c r="T4" s="117" t="s">
        <v>30</v>
      </c>
      <c r="U4" s="117" t="s">
        <v>31</v>
      </c>
    </row>
    <row r="5" spans="1:23" s="10" customFormat="1" ht="18" customHeight="1" x14ac:dyDescent="0.25">
      <c r="A5" s="71" t="s">
        <v>211</v>
      </c>
      <c r="B5" s="72" t="s">
        <v>142</v>
      </c>
      <c r="C5" s="145" t="s">
        <v>213</v>
      </c>
      <c r="D5" s="93">
        <v>248855.43</v>
      </c>
      <c r="E5" s="94"/>
      <c r="F5" s="171" t="str">
        <f t="shared" ref="F5:F15" si="0">IF(E5&gt;0.001,IF(D5&gt;0.001,(E5-D5)/D5,1),"")</f>
        <v/>
      </c>
      <c r="G5" s="103">
        <f t="shared" ref="G5:G12" si="1">SUM(J5:U5)</f>
        <v>248855.43</v>
      </c>
      <c r="H5" s="109">
        <f t="shared" ref="H5:H12" si="2">D5-G5</f>
        <v>0</v>
      </c>
      <c r="I5" s="161"/>
      <c r="J5" s="118">
        <v>235579.22</v>
      </c>
      <c r="K5" s="118"/>
      <c r="L5" s="118">
        <f>8454.85+4728+90</f>
        <v>13272.85</v>
      </c>
      <c r="M5" s="118"/>
      <c r="N5" s="118"/>
      <c r="O5" s="118"/>
      <c r="P5" s="118"/>
      <c r="Q5" s="118"/>
      <c r="R5" s="118"/>
      <c r="S5" s="118">
        <v>3.36</v>
      </c>
      <c r="T5" s="118"/>
      <c r="U5" s="118"/>
    </row>
    <row r="6" spans="1:23" s="10" customFormat="1" ht="18" customHeight="1" x14ac:dyDescent="0.25">
      <c r="A6" s="71" t="s">
        <v>143</v>
      </c>
      <c r="B6" s="72" t="s">
        <v>144</v>
      </c>
      <c r="C6" s="145" t="s">
        <v>213</v>
      </c>
      <c r="D6" s="93">
        <v>0</v>
      </c>
      <c r="E6" s="94"/>
      <c r="F6" s="171" t="str">
        <f t="shared" si="0"/>
        <v/>
      </c>
      <c r="G6" s="103">
        <f t="shared" si="1"/>
        <v>0</v>
      </c>
      <c r="H6" s="109">
        <f t="shared" si="2"/>
        <v>0</v>
      </c>
      <c r="I6" s="161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3" s="10" customFormat="1" ht="18" customHeight="1" x14ac:dyDescent="0.25">
      <c r="A7" s="73" t="s">
        <v>9</v>
      </c>
      <c r="B7" s="72" t="s">
        <v>146</v>
      </c>
      <c r="C7" s="146" t="s">
        <v>213</v>
      </c>
      <c r="D7" s="95">
        <v>81016.91</v>
      </c>
      <c r="E7" s="94"/>
      <c r="F7" s="171" t="str">
        <f t="shared" si="0"/>
        <v/>
      </c>
      <c r="G7" s="103">
        <f t="shared" si="1"/>
        <v>81016.91</v>
      </c>
      <c r="H7" s="109">
        <f t="shared" si="2"/>
        <v>0</v>
      </c>
      <c r="I7" s="162"/>
      <c r="J7" s="119">
        <v>78196.72</v>
      </c>
      <c r="K7" s="119"/>
      <c r="L7" s="118">
        <v>2820.19</v>
      </c>
      <c r="M7" s="118"/>
      <c r="N7" s="118"/>
      <c r="O7" s="118"/>
      <c r="P7" s="118"/>
      <c r="Q7" s="118"/>
      <c r="R7" s="118"/>
      <c r="S7" s="118"/>
      <c r="T7" s="118"/>
      <c r="U7" s="118"/>
    </row>
    <row r="8" spans="1:23" s="10" customFormat="1" ht="18" customHeight="1" x14ac:dyDescent="0.25">
      <c r="A8" s="73" t="s">
        <v>8</v>
      </c>
      <c r="B8" s="72" t="s">
        <v>146</v>
      </c>
      <c r="C8" s="146" t="s">
        <v>213</v>
      </c>
      <c r="D8" s="95">
        <v>61467.35</v>
      </c>
      <c r="E8" s="94"/>
      <c r="F8" s="171" t="str">
        <f t="shared" si="0"/>
        <v/>
      </c>
      <c r="G8" s="103">
        <f t="shared" si="1"/>
        <v>61467.35</v>
      </c>
      <c r="H8" s="109">
        <f t="shared" si="2"/>
        <v>0</v>
      </c>
      <c r="I8" s="162"/>
      <c r="J8" s="119">
        <v>59359.74</v>
      </c>
      <c r="K8" s="119"/>
      <c r="L8" s="118">
        <v>2107.61</v>
      </c>
      <c r="M8" s="118"/>
      <c r="N8" s="118"/>
      <c r="O8" s="118"/>
      <c r="P8" s="118"/>
      <c r="Q8" s="118"/>
      <c r="R8" s="118"/>
      <c r="S8" s="118"/>
      <c r="T8" s="118"/>
      <c r="U8" s="118"/>
    </row>
    <row r="9" spans="1:23" s="10" customFormat="1" ht="18" customHeight="1" x14ac:dyDescent="0.25">
      <c r="A9" s="73" t="s">
        <v>10</v>
      </c>
      <c r="B9" s="72" t="s">
        <v>146</v>
      </c>
      <c r="C9" s="146" t="s">
        <v>213</v>
      </c>
      <c r="D9" s="95">
        <v>141134.08000000002</v>
      </c>
      <c r="E9" s="94"/>
      <c r="F9" s="171" t="str">
        <f t="shared" si="0"/>
        <v/>
      </c>
      <c r="G9" s="103">
        <f t="shared" si="1"/>
        <v>141134.08000000002</v>
      </c>
      <c r="H9" s="109">
        <f t="shared" si="2"/>
        <v>0</v>
      </c>
      <c r="I9" s="162"/>
      <c r="J9" s="119">
        <v>136286.85</v>
      </c>
      <c r="K9" s="119"/>
      <c r="L9" s="118">
        <v>4847.2299999999996</v>
      </c>
      <c r="M9" s="118"/>
      <c r="N9" s="118"/>
      <c r="O9" s="118"/>
      <c r="P9" s="118"/>
      <c r="Q9" s="118"/>
      <c r="R9" s="118"/>
      <c r="S9" s="118"/>
      <c r="T9" s="118"/>
      <c r="U9" s="118"/>
    </row>
    <row r="10" spans="1:23" s="10" customFormat="1" ht="18" customHeight="1" x14ac:dyDescent="0.25">
      <c r="A10" s="73" t="s">
        <v>184</v>
      </c>
      <c r="B10" s="72" t="s">
        <v>146</v>
      </c>
      <c r="C10" s="146" t="s">
        <v>213</v>
      </c>
      <c r="D10" s="95">
        <v>256184.69999999998</v>
      </c>
      <c r="E10" s="94"/>
      <c r="F10" s="171" t="str">
        <f t="shared" si="0"/>
        <v/>
      </c>
      <c r="G10" s="103">
        <f t="shared" si="1"/>
        <v>256184.69999999998</v>
      </c>
      <c r="H10" s="109">
        <f t="shared" si="2"/>
        <v>0</v>
      </c>
      <c r="I10" s="162"/>
      <c r="J10" s="119">
        <v>247362.08</v>
      </c>
      <c r="K10" s="119"/>
      <c r="L10" s="118">
        <v>8822.6200000000008</v>
      </c>
      <c r="M10" s="118"/>
      <c r="N10" s="118"/>
      <c r="O10" s="118"/>
      <c r="P10" s="118"/>
      <c r="Q10" s="118"/>
      <c r="R10" s="118"/>
      <c r="S10" s="118"/>
      <c r="T10" s="118"/>
      <c r="U10" s="118"/>
    </row>
    <row r="11" spans="1:23" s="10" customFormat="1" ht="18" customHeight="1" x14ac:dyDescent="0.25">
      <c r="A11" s="73" t="s">
        <v>11</v>
      </c>
      <c r="B11" s="72" t="s">
        <v>145</v>
      </c>
      <c r="C11" s="145" t="s">
        <v>213</v>
      </c>
      <c r="D11" s="93">
        <v>49706.090000000004</v>
      </c>
      <c r="E11" s="94"/>
      <c r="F11" s="171" t="str">
        <f t="shared" si="0"/>
        <v/>
      </c>
      <c r="G11" s="103">
        <f t="shared" si="1"/>
        <v>49706.090000000004</v>
      </c>
      <c r="H11" s="109">
        <f t="shared" si="2"/>
        <v>0</v>
      </c>
      <c r="I11" s="161"/>
      <c r="J11" s="120">
        <v>47993.58</v>
      </c>
      <c r="K11" s="120"/>
      <c r="L11" s="121">
        <v>1712.51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</row>
    <row r="12" spans="1:23" s="10" customFormat="1" ht="18" customHeight="1" x14ac:dyDescent="0.25">
      <c r="A12" s="74" t="s">
        <v>183</v>
      </c>
      <c r="B12" s="72" t="s">
        <v>147</v>
      </c>
      <c r="C12" s="145" t="s">
        <v>213</v>
      </c>
      <c r="D12" s="93">
        <v>0</v>
      </c>
      <c r="E12" s="94"/>
      <c r="F12" s="171" t="str">
        <f t="shared" si="0"/>
        <v/>
      </c>
      <c r="G12" s="103">
        <f t="shared" si="1"/>
        <v>0</v>
      </c>
      <c r="H12" s="109">
        <f t="shared" si="2"/>
        <v>0</v>
      </c>
      <c r="I12" s="161"/>
      <c r="J12" s="120"/>
      <c r="K12" s="120"/>
      <c r="L12" s="121"/>
      <c r="M12" s="118"/>
      <c r="N12" s="118"/>
      <c r="O12" s="118"/>
      <c r="P12" s="118"/>
      <c r="Q12" s="118"/>
      <c r="R12" s="118"/>
      <c r="S12" s="118"/>
      <c r="T12" s="118"/>
      <c r="U12" s="118"/>
    </row>
    <row r="13" spans="1:23" s="10" customFormat="1" ht="18" customHeight="1" x14ac:dyDescent="0.25">
      <c r="A13" s="75" t="s">
        <v>176</v>
      </c>
      <c r="B13" s="76"/>
      <c r="C13" s="147"/>
      <c r="D13" s="96">
        <f>SUM(D5:D12)</f>
        <v>838364.55999999994</v>
      </c>
      <c r="E13" s="97">
        <f>SUM(E5:E12)</f>
        <v>0</v>
      </c>
      <c r="F13" s="172">
        <f>SUM(F5:F12)</f>
        <v>0</v>
      </c>
      <c r="G13" s="96">
        <f>SUM(G5:G12)</f>
        <v>838364.55999999994</v>
      </c>
      <c r="H13" s="96">
        <f>SUM(H5:H12)</f>
        <v>0</v>
      </c>
      <c r="I13" s="163"/>
      <c r="J13" s="122"/>
      <c r="K13" s="122"/>
      <c r="L13" s="122">
        <f t="shared" ref="L13:U13" si="3">SUM(L5:L12)</f>
        <v>33583.01</v>
      </c>
      <c r="M13" s="122">
        <f t="shared" si="3"/>
        <v>0</v>
      </c>
      <c r="N13" s="122">
        <f t="shared" si="3"/>
        <v>0</v>
      </c>
      <c r="O13" s="122">
        <f t="shared" si="3"/>
        <v>0</v>
      </c>
      <c r="P13" s="122">
        <f t="shared" si="3"/>
        <v>0</v>
      </c>
      <c r="Q13" s="122">
        <f t="shared" si="3"/>
        <v>0</v>
      </c>
      <c r="R13" s="122">
        <f t="shared" si="3"/>
        <v>0</v>
      </c>
      <c r="S13" s="122">
        <f t="shared" si="3"/>
        <v>3.36</v>
      </c>
      <c r="T13" s="122">
        <f t="shared" si="3"/>
        <v>0</v>
      </c>
      <c r="U13" s="122">
        <f t="shared" si="3"/>
        <v>0</v>
      </c>
    </row>
    <row r="14" spans="1:23" s="10" customFormat="1" ht="18" customHeight="1" x14ac:dyDescent="0.25">
      <c r="A14" s="44"/>
      <c r="B14" s="29"/>
      <c r="C14" s="145"/>
      <c r="D14" s="30"/>
      <c r="E14" s="30"/>
      <c r="F14" s="171" t="str">
        <f t="shared" si="0"/>
        <v/>
      </c>
      <c r="G14" s="30"/>
      <c r="H14" s="31"/>
      <c r="I14" s="30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3" s="10" customFormat="1" ht="18" customHeight="1" x14ac:dyDescent="0.25">
      <c r="A15" s="64" t="s">
        <v>181</v>
      </c>
      <c r="B15" s="29"/>
      <c r="C15" s="145"/>
      <c r="D15" s="30"/>
      <c r="E15" s="30"/>
      <c r="F15" s="171" t="str">
        <f t="shared" si="0"/>
        <v/>
      </c>
      <c r="G15" s="30"/>
      <c r="H15" s="31"/>
      <c r="I15" s="30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3" s="19" customFormat="1" ht="18" customHeight="1" x14ac:dyDescent="0.25">
      <c r="A16" s="52" t="s">
        <v>68</v>
      </c>
      <c r="B16" s="53" t="s">
        <v>19</v>
      </c>
      <c r="C16" s="143"/>
      <c r="D16" s="91" t="s">
        <v>224</v>
      </c>
      <c r="E16" s="92" t="s">
        <v>239</v>
      </c>
      <c r="F16" s="178" t="s">
        <v>225</v>
      </c>
      <c r="G16" s="55" t="s">
        <v>231</v>
      </c>
      <c r="H16" s="108" t="s">
        <v>216</v>
      </c>
      <c r="I16" s="160"/>
      <c r="J16" s="117" t="s">
        <v>20</v>
      </c>
      <c r="K16" s="117" t="s">
        <v>21</v>
      </c>
      <c r="L16" s="117" t="s">
        <v>22</v>
      </c>
      <c r="M16" s="117" t="s">
        <v>23</v>
      </c>
      <c r="N16" s="117" t="s">
        <v>24</v>
      </c>
      <c r="O16" s="117" t="s">
        <v>25</v>
      </c>
      <c r="P16" s="117" t="s">
        <v>26</v>
      </c>
      <c r="Q16" s="117" t="s">
        <v>27</v>
      </c>
      <c r="R16" s="117" t="s">
        <v>28</v>
      </c>
      <c r="S16" s="117" t="s">
        <v>29</v>
      </c>
      <c r="T16" s="117" t="s">
        <v>30</v>
      </c>
      <c r="U16" s="117" t="s">
        <v>31</v>
      </c>
    </row>
    <row r="17" spans="1:23" s="10" customFormat="1" ht="18" customHeight="1" x14ac:dyDescent="0.25">
      <c r="A17" s="71" t="s">
        <v>212</v>
      </c>
      <c r="B17" s="77" t="s">
        <v>69</v>
      </c>
      <c r="C17" s="145" t="s">
        <v>214</v>
      </c>
      <c r="D17" s="93">
        <f>SUM(D18:D23)</f>
        <v>1660</v>
      </c>
      <c r="E17" s="98">
        <v>1910</v>
      </c>
      <c r="F17" s="173">
        <f t="shared" ref="F17:F29" si="4">IF(E17&gt;0.001,IF(D17&gt;0.001,(E17-D17)/D17,1),"")</f>
        <v>0.15060240963855423</v>
      </c>
      <c r="G17" s="112">
        <f>SUM(G18:G23)</f>
        <v>1595.6</v>
      </c>
      <c r="H17" s="113">
        <f t="shared" ref="H17:H28" si="5">D17-G17</f>
        <v>64.400000000000091</v>
      </c>
      <c r="I17" s="161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</row>
    <row r="18" spans="1:23" s="10" customFormat="1" ht="18" customHeight="1" x14ac:dyDescent="0.25">
      <c r="A18" s="78" t="s">
        <v>158</v>
      </c>
      <c r="B18" s="79" t="s">
        <v>69</v>
      </c>
      <c r="C18" s="145"/>
      <c r="D18" s="99">
        <v>1250</v>
      </c>
      <c r="E18" s="100">
        <v>1250</v>
      </c>
      <c r="F18" s="173">
        <f t="shared" si="4"/>
        <v>0</v>
      </c>
      <c r="G18" s="100">
        <f t="shared" ref="G18:G27" si="6">SUM(J18:U18)</f>
        <v>1440.3</v>
      </c>
      <c r="H18" s="113">
        <f t="shared" si="5"/>
        <v>-190.29999999999995</v>
      </c>
      <c r="I18" s="161"/>
      <c r="J18" s="118"/>
      <c r="K18" s="118"/>
      <c r="L18" s="118">
        <v>1390.3</v>
      </c>
      <c r="M18" s="118"/>
      <c r="N18" s="118"/>
      <c r="O18" s="118"/>
      <c r="P18" s="118">
        <v>50</v>
      </c>
      <c r="Q18" s="118"/>
      <c r="R18" s="118"/>
      <c r="S18" s="118"/>
      <c r="T18" s="118"/>
      <c r="U18" s="118"/>
    </row>
    <row r="19" spans="1:23" s="10" customFormat="1" ht="18" customHeight="1" x14ac:dyDescent="0.25">
      <c r="A19" s="78" t="s">
        <v>126</v>
      </c>
      <c r="B19" s="79" t="s">
        <v>69</v>
      </c>
      <c r="C19" s="145"/>
      <c r="D19" s="99">
        <v>60</v>
      </c>
      <c r="E19" s="100">
        <v>60</v>
      </c>
      <c r="F19" s="173">
        <f t="shared" si="4"/>
        <v>0</v>
      </c>
      <c r="G19" s="100">
        <f t="shared" si="6"/>
        <v>0</v>
      </c>
      <c r="H19" s="113">
        <f t="shared" si="5"/>
        <v>60</v>
      </c>
      <c r="I19" s="161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1:23" s="10" customFormat="1" ht="18" customHeight="1" x14ac:dyDescent="0.25">
      <c r="A20" s="78" t="s">
        <v>157</v>
      </c>
      <c r="B20" s="79" t="s">
        <v>69</v>
      </c>
      <c r="C20" s="145"/>
      <c r="D20" s="99">
        <v>350</v>
      </c>
      <c r="E20" s="100">
        <v>350</v>
      </c>
      <c r="F20" s="173">
        <f t="shared" si="4"/>
        <v>0</v>
      </c>
      <c r="G20" s="100">
        <f t="shared" si="6"/>
        <v>155.30000000000001</v>
      </c>
      <c r="H20" s="113">
        <f t="shared" si="5"/>
        <v>194.7</v>
      </c>
      <c r="I20" s="161"/>
      <c r="J20" s="118">
        <v>67.650000000000006</v>
      </c>
      <c r="K20" s="118"/>
      <c r="L20" s="118"/>
      <c r="M20" s="118"/>
      <c r="N20" s="118"/>
      <c r="O20" s="118"/>
      <c r="P20" s="118"/>
      <c r="Q20" s="118"/>
      <c r="R20" s="118">
        <v>87.65</v>
      </c>
      <c r="S20" s="118"/>
      <c r="T20" s="118"/>
      <c r="U20" s="118"/>
    </row>
    <row r="21" spans="1:23" s="10" customFormat="1" ht="18" customHeight="1" x14ac:dyDescent="0.25">
      <c r="A21" s="78" t="s">
        <v>159</v>
      </c>
      <c r="B21" s="79" t="s">
        <v>69</v>
      </c>
      <c r="C21" s="145"/>
      <c r="D21" s="99"/>
      <c r="E21" s="100"/>
      <c r="F21" s="173" t="str">
        <f t="shared" si="4"/>
        <v/>
      </c>
      <c r="G21" s="100">
        <f t="shared" si="6"/>
        <v>0</v>
      </c>
      <c r="H21" s="113">
        <f t="shared" si="5"/>
        <v>0</v>
      </c>
      <c r="I21" s="161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W21" s="20"/>
    </row>
    <row r="22" spans="1:23" s="10" customFormat="1" ht="18" customHeight="1" x14ac:dyDescent="0.25">
      <c r="A22" s="78" t="s">
        <v>124</v>
      </c>
      <c r="B22" s="79" t="s">
        <v>69</v>
      </c>
      <c r="C22" s="145"/>
      <c r="D22" s="99"/>
      <c r="E22" s="100"/>
      <c r="F22" s="173" t="str">
        <f t="shared" si="4"/>
        <v/>
      </c>
      <c r="G22" s="100">
        <f t="shared" si="6"/>
        <v>0</v>
      </c>
      <c r="H22" s="113">
        <f t="shared" si="5"/>
        <v>0</v>
      </c>
      <c r="I22" s="161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</row>
    <row r="23" spans="1:23" s="10" customFormat="1" ht="18" customHeight="1" x14ac:dyDescent="0.25">
      <c r="A23" s="78" t="s">
        <v>160</v>
      </c>
      <c r="B23" s="79" t="s">
        <v>69</v>
      </c>
      <c r="C23" s="145"/>
      <c r="D23" s="99"/>
      <c r="E23" s="100"/>
      <c r="F23" s="173" t="str">
        <f t="shared" si="4"/>
        <v/>
      </c>
      <c r="G23" s="100">
        <f t="shared" si="6"/>
        <v>0</v>
      </c>
      <c r="H23" s="113">
        <f t="shared" si="5"/>
        <v>0</v>
      </c>
      <c r="I23" s="161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</row>
    <row r="24" spans="1:23" s="10" customFormat="1" ht="18" customHeight="1" x14ac:dyDescent="0.25">
      <c r="A24" s="71" t="s">
        <v>107</v>
      </c>
      <c r="B24" s="72" t="s">
        <v>69</v>
      </c>
      <c r="C24" s="145" t="s">
        <v>213</v>
      </c>
      <c r="D24" s="93">
        <v>1750</v>
      </c>
      <c r="E24" s="94">
        <v>2000</v>
      </c>
      <c r="F24" s="173">
        <f t="shared" si="4"/>
        <v>0.14285714285714285</v>
      </c>
      <c r="G24" s="103">
        <f t="shared" si="6"/>
        <v>667.62</v>
      </c>
      <c r="H24" s="113">
        <f t="shared" si="5"/>
        <v>1082.3800000000001</v>
      </c>
      <c r="I24" s="161"/>
      <c r="J24" s="118"/>
      <c r="K24" s="118"/>
      <c r="L24" s="118"/>
      <c r="M24" s="118">
        <v>667.62</v>
      </c>
      <c r="N24" s="118"/>
      <c r="O24" s="118"/>
      <c r="P24" s="118"/>
      <c r="Q24" s="118"/>
      <c r="R24" s="118"/>
      <c r="S24" s="118"/>
      <c r="T24" s="118"/>
      <c r="U24" s="118"/>
    </row>
    <row r="25" spans="1:23" s="10" customFormat="1" ht="18" customHeight="1" x14ac:dyDescent="0.25">
      <c r="A25" s="71" t="s">
        <v>3</v>
      </c>
      <c r="B25" s="72" t="s">
        <v>69</v>
      </c>
      <c r="C25" s="145" t="s">
        <v>214</v>
      </c>
      <c r="D25" s="93">
        <v>2300</v>
      </c>
      <c r="E25" s="98">
        <f>SUM(E26:E27)</f>
        <v>2300</v>
      </c>
      <c r="F25" s="173">
        <f t="shared" si="4"/>
        <v>0</v>
      </c>
      <c r="G25" s="112">
        <f>SUM(G26:G27)</f>
        <v>461.75</v>
      </c>
      <c r="H25" s="113">
        <f t="shared" si="5"/>
        <v>1838.25</v>
      </c>
      <c r="I25" s="161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</row>
    <row r="26" spans="1:23" s="10" customFormat="1" ht="18" customHeight="1" x14ac:dyDescent="0.25">
      <c r="A26" s="78" t="s">
        <v>233</v>
      </c>
      <c r="B26" s="79" t="s">
        <v>69</v>
      </c>
      <c r="C26" s="145"/>
      <c r="D26" s="99">
        <v>800</v>
      </c>
      <c r="E26" s="100">
        <v>800</v>
      </c>
      <c r="F26" s="173">
        <f t="shared" si="4"/>
        <v>0</v>
      </c>
      <c r="G26" s="100">
        <f t="shared" si="6"/>
        <v>461.75</v>
      </c>
      <c r="H26" s="113">
        <f t="shared" si="5"/>
        <v>338.25</v>
      </c>
      <c r="I26" s="161"/>
      <c r="J26" s="118"/>
      <c r="K26" s="118"/>
      <c r="L26" s="118"/>
      <c r="M26" s="118"/>
      <c r="N26" s="118"/>
      <c r="O26" s="118"/>
      <c r="P26" s="118">
        <v>369.4</v>
      </c>
      <c r="Q26" s="118"/>
      <c r="R26" s="118">
        <v>92.35</v>
      </c>
      <c r="S26" s="118"/>
      <c r="T26" s="118"/>
      <c r="U26" s="118"/>
    </row>
    <row r="27" spans="1:23" s="10" customFormat="1" ht="18" customHeight="1" x14ac:dyDescent="0.25">
      <c r="A27" s="78" t="s">
        <v>12</v>
      </c>
      <c r="B27" s="79" t="s">
        <v>69</v>
      </c>
      <c r="C27" s="145"/>
      <c r="D27" s="99">
        <v>1500</v>
      </c>
      <c r="E27" s="100">
        <v>1500</v>
      </c>
      <c r="F27" s="173">
        <f t="shared" si="4"/>
        <v>0</v>
      </c>
      <c r="G27" s="100">
        <f t="shared" si="6"/>
        <v>0</v>
      </c>
      <c r="H27" s="113">
        <f t="shared" si="5"/>
        <v>1500</v>
      </c>
      <c r="I27" s="161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  <row r="28" spans="1:23" s="10" customFormat="1" ht="18" customHeight="1" x14ac:dyDescent="0.25">
      <c r="A28" s="75" t="s">
        <v>182</v>
      </c>
      <c r="B28" s="76"/>
      <c r="C28" s="147"/>
      <c r="D28" s="96">
        <v>5710</v>
      </c>
      <c r="E28" s="97">
        <f>E17+E24+E25</f>
        <v>6210</v>
      </c>
      <c r="F28" s="173">
        <f t="shared" si="4"/>
        <v>8.7565674255691769E-2</v>
      </c>
      <c r="G28" s="96">
        <f>G17+G24+G25</f>
        <v>2724.97</v>
      </c>
      <c r="H28" s="113">
        <f t="shared" si="5"/>
        <v>2985.03</v>
      </c>
      <c r="I28" s="163"/>
      <c r="J28" s="122">
        <f>SUM(J17:J27)</f>
        <v>67.650000000000006</v>
      </c>
      <c r="K28" s="122">
        <f t="shared" ref="K28:U28" si="7">SUM(K17:K27)</f>
        <v>0</v>
      </c>
      <c r="L28" s="122">
        <f t="shared" si="7"/>
        <v>1390.3</v>
      </c>
      <c r="M28" s="122">
        <f t="shared" si="7"/>
        <v>667.62</v>
      </c>
      <c r="N28" s="122">
        <f t="shared" si="7"/>
        <v>0</v>
      </c>
      <c r="O28" s="122">
        <f t="shared" si="7"/>
        <v>0</v>
      </c>
      <c r="P28" s="122">
        <f t="shared" si="7"/>
        <v>419.4</v>
      </c>
      <c r="Q28" s="122">
        <f t="shared" si="7"/>
        <v>0</v>
      </c>
      <c r="R28" s="122">
        <f t="shared" si="7"/>
        <v>180</v>
      </c>
      <c r="S28" s="122">
        <f t="shared" si="7"/>
        <v>0</v>
      </c>
      <c r="T28" s="122">
        <f t="shared" si="7"/>
        <v>0</v>
      </c>
      <c r="U28" s="122">
        <f t="shared" si="7"/>
        <v>0</v>
      </c>
    </row>
    <row r="29" spans="1:23" s="10" customFormat="1" ht="19.5" customHeight="1" x14ac:dyDescent="0.25">
      <c r="A29" s="44"/>
      <c r="B29" s="29"/>
      <c r="C29" s="145"/>
      <c r="D29" s="30"/>
      <c r="E29" s="30"/>
      <c r="F29" s="171" t="str">
        <f t="shared" si="4"/>
        <v/>
      </c>
      <c r="G29" s="30"/>
      <c r="H29" s="31"/>
      <c r="I29" s="30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3" s="19" customFormat="1" ht="18" customHeight="1" x14ac:dyDescent="0.25">
      <c r="A30" s="52" t="s">
        <v>106</v>
      </c>
      <c r="B30" s="53" t="s">
        <v>19</v>
      </c>
      <c r="C30" s="143"/>
      <c r="D30" s="91" t="s">
        <v>224</v>
      </c>
      <c r="E30" s="92" t="s">
        <v>239</v>
      </c>
      <c r="F30" s="178" t="s">
        <v>225</v>
      </c>
      <c r="G30" s="55" t="s">
        <v>231</v>
      </c>
      <c r="H30" s="108" t="s">
        <v>216</v>
      </c>
      <c r="I30" s="160"/>
      <c r="J30" s="117" t="s">
        <v>20</v>
      </c>
      <c r="K30" s="117" t="s">
        <v>21</v>
      </c>
      <c r="L30" s="117" t="s">
        <v>22</v>
      </c>
      <c r="M30" s="117" t="s">
        <v>23</v>
      </c>
      <c r="N30" s="117" t="s">
        <v>24</v>
      </c>
      <c r="O30" s="117" t="s">
        <v>25</v>
      </c>
      <c r="P30" s="117" t="s">
        <v>26</v>
      </c>
      <c r="Q30" s="117" t="s">
        <v>27</v>
      </c>
      <c r="R30" s="117" t="s">
        <v>28</v>
      </c>
      <c r="S30" s="117" t="s">
        <v>29</v>
      </c>
      <c r="T30" s="117" t="s">
        <v>30</v>
      </c>
      <c r="U30" s="117" t="s">
        <v>31</v>
      </c>
    </row>
    <row r="31" spans="1:23" s="10" customFormat="1" ht="18" customHeight="1" x14ac:dyDescent="0.25">
      <c r="A31" s="71" t="s">
        <v>5</v>
      </c>
      <c r="B31" s="72" t="s">
        <v>72</v>
      </c>
      <c r="C31" s="145" t="s">
        <v>213</v>
      </c>
      <c r="D31" s="93">
        <v>15000</v>
      </c>
      <c r="E31" s="94">
        <v>16000</v>
      </c>
      <c r="F31" s="173">
        <f t="shared" ref="F31:F42" si="8">IF(E31&gt;0.001,IF(D31&gt;0.001,(E31-D31)/D31,1),"")</f>
        <v>6.6666666666666666E-2</v>
      </c>
      <c r="G31" s="103">
        <f t="shared" ref="G31:G33" si="9">SUM(J31:U31)</f>
        <v>9305.49</v>
      </c>
      <c r="H31" s="109">
        <f t="shared" ref="H31:H48" si="10">D31-G31</f>
        <v>5694.51</v>
      </c>
      <c r="I31" s="161"/>
      <c r="J31" s="118">
        <v>1100.6099999999999</v>
      </c>
      <c r="K31" s="118">
        <v>1025.6099999999999</v>
      </c>
      <c r="L31" s="118">
        <v>1025.6099999999999</v>
      </c>
      <c r="M31" s="118">
        <v>1025.6099999999999</v>
      </c>
      <c r="N31" s="118">
        <v>1025.6099999999999</v>
      </c>
      <c r="O31" s="118">
        <v>1025.6099999999999</v>
      </c>
      <c r="P31" s="118">
        <v>1025.6099999999999</v>
      </c>
      <c r="Q31" s="118">
        <v>1025.6099999999999</v>
      </c>
      <c r="R31" s="118">
        <v>1025.6099999999999</v>
      </c>
      <c r="S31" s="118"/>
      <c r="T31" s="118"/>
      <c r="U31" s="118"/>
    </row>
    <row r="32" spans="1:23" s="10" customFormat="1" ht="18" customHeight="1" x14ac:dyDescent="0.25">
      <c r="A32" s="71" t="s">
        <v>12</v>
      </c>
      <c r="B32" s="72" t="s">
        <v>120</v>
      </c>
      <c r="C32" s="145" t="s">
        <v>213</v>
      </c>
      <c r="D32" s="93">
        <v>7000</v>
      </c>
      <c r="E32" s="94">
        <v>7000</v>
      </c>
      <c r="F32" s="173">
        <f t="shared" si="8"/>
        <v>0</v>
      </c>
      <c r="G32" s="103">
        <f t="shared" si="9"/>
        <v>2796.4199999999996</v>
      </c>
      <c r="H32" s="109">
        <f t="shared" si="10"/>
        <v>4203.58</v>
      </c>
      <c r="I32" s="161"/>
      <c r="J32" s="123">
        <v>60.95</v>
      </c>
      <c r="K32" s="123"/>
      <c r="L32" s="123">
        <v>144.76</v>
      </c>
      <c r="M32" s="123">
        <v>116.83</v>
      </c>
      <c r="N32" s="123">
        <v>297.31</v>
      </c>
      <c r="O32" s="123">
        <v>467.29</v>
      </c>
      <c r="P32" s="123">
        <v>934.03</v>
      </c>
      <c r="Q32" s="123">
        <v>541.61</v>
      </c>
      <c r="R32" s="123">
        <v>233.64</v>
      </c>
      <c r="S32" s="123"/>
      <c r="T32" s="123"/>
      <c r="U32" s="123"/>
    </row>
    <row r="33" spans="1:21" s="10" customFormat="1" ht="18" customHeight="1" x14ac:dyDescent="0.25">
      <c r="A33" s="71" t="s">
        <v>13</v>
      </c>
      <c r="B33" s="72" t="s">
        <v>121</v>
      </c>
      <c r="C33" s="145" t="s">
        <v>213</v>
      </c>
      <c r="D33" s="93">
        <v>2000</v>
      </c>
      <c r="E33" s="94">
        <v>2000</v>
      </c>
      <c r="F33" s="173">
        <f t="shared" si="8"/>
        <v>0</v>
      </c>
      <c r="G33" s="103">
        <f t="shared" si="9"/>
        <v>180.54000000000002</v>
      </c>
      <c r="H33" s="109">
        <f t="shared" si="10"/>
        <v>1819.46</v>
      </c>
      <c r="I33" s="161"/>
      <c r="J33" s="123"/>
      <c r="K33" s="123"/>
      <c r="L33" s="123"/>
      <c r="M33" s="123"/>
      <c r="N33" s="123"/>
      <c r="O33" s="123">
        <v>106.2</v>
      </c>
      <c r="P33" s="123"/>
      <c r="Q33" s="123">
        <v>74.34</v>
      </c>
      <c r="R33" s="123"/>
      <c r="S33" s="123"/>
      <c r="T33" s="123"/>
      <c r="U33" s="123"/>
    </row>
    <row r="34" spans="1:21" s="10" customFormat="1" ht="18" customHeight="1" x14ac:dyDescent="0.25">
      <c r="A34" s="71" t="s">
        <v>4</v>
      </c>
      <c r="B34" s="77" t="s">
        <v>72</v>
      </c>
      <c r="C34" s="145" t="s">
        <v>214</v>
      </c>
      <c r="D34" s="93">
        <v>1500</v>
      </c>
      <c r="E34" s="98">
        <f>SUM(E35:E46)</f>
        <v>4550</v>
      </c>
      <c r="F34" s="173">
        <f t="shared" si="8"/>
        <v>2.0333333333333332</v>
      </c>
      <c r="G34" s="112">
        <f>SUM(G35:G47)</f>
        <v>1014.75</v>
      </c>
      <c r="H34" s="109">
        <f t="shared" si="10"/>
        <v>485.25</v>
      </c>
      <c r="I34" s="161"/>
      <c r="J34" s="118"/>
      <c r="K34" s="118"/>
      <c r="L34" s="118"/>
      <c r="M34" s="118"/>
      <c r="N34" s="118"/>
      <c r="O34" s="118"/>
      <c r="P34" s="118">
        <v>1500</v>
      </c>
      <c r="Q34" s="118"/>
      <c r="R34" s="118"/>
      <c r="S34" s="118"/>
      <c r="T34" s="118"/>
      <c r="U34" s="118"/>
    </row>
    <row r="35" spans="1:21" s="10" customFormat="1" ht="18" customHeight="1" x14ac:dyDescent="0.25">
      <c r="A35" s="78" t="s">
        <v>128</v>
      </c>
      <c r="B35" s="80"/>
      <c r="C35" s="145"/>
      <c r="D35" s="99">
        <v>1500</v>
      </c>
      <c r="E35" s="100">
        <v>1500</v>
      </c>
      <c r="F35" s="173">
        <f t="shared" si="8"/>
        <v>0</v>
      </c>
      <c r="G35" s="100"/>
      <c r="H35" s="109">
        <f t="shared" si="10"/>
        <v>1500</v>
      </c>
      <c r="I35" s="161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</row>
    <row r="36" spans="1:21" s="10" customFormat="1" ht="18" customHeight="1" x14ac:dyDescent="0.25">
      <c r="A36" s="81" t="s">
        <v>164</v>
      </c>
      <c r="B36" s="79"/>
      <c r="C36" s="145"/>
      <c r="D36" s="99"/>
      <c r="E36" s="100">
        <v>3050</v>
      </c>
      <c r="F36" s="173">
        <f t="shared" si="8"/>
        <v>1</v>
      </c>
      <c r="G36" s="100">
        <f t="shared" ref="G36:G43" si="11">SUM(J36:U36)</f>
        <v>84</v>
      </c>
      <c r="H36" s="109">
        <f t="shared" si="10"/>
        <v>-84</v>
      </c>
      <c r="I36" s="161"/>
      <c r="J36" s="118"/>
      <c r="K36" s="118">
        <v>84</v>
      </c>
      <c r="L36" s="118"/>
      <c r="M36" s="118"/>
      <c r="N36" s="118"/>
      <c r="O36" s="118"/>
      <c r="P36" s="118"/>
      <c r="Q36" s="118"/>
      <c r="R36" s="118"/>
      <c r="S36" s="118"/>
      <c r="T36" s="118"/>
      <c r="U36" s="118"/>
    </row>
    <row r="37" spans="1:21" s="10" customFormat="1" ht="18" customHeight="1" x14ac:dyDescent="0.25">
      <c r="A37" s="81" t="s">
        <v>209</v>
      </c>
      <c r="B37" s="79"/>
      <c r="C37" s="145"/>
      <c r="D37" s="99"/>
      <c r="E37" s="100"/>
      <c r="F37" s="173" t="str">
        <f t="shared" si="8"/>
        <v/>
      </c>
      <c r="G37" s="100">
        <f t="shared" si="11"/>
        <v>217.5</v>
      </c>
      <c r="H37" s="109">
        <f t="shared" si="10"/>
        <v>-217.5</v>
      </c>
      <c r="I37" s="161"/>
      <c r="J37" s="118"/>
      <c r="K37" s="118">
        <v>105</v>
      </c>
      <c r="L37" s="118"/>
      <c r="M37" s="118">
        <v>112.5</v>
      </c>
      <c r="N37" s="118"/>
      <c r="O37" s="118"/>
      <c r="P37" s="118"/>
      <c r="Q37" s="118"/>
      <c r="R37" s="118"/>
      <c r="S37" s="118"/>
      <c r="T37" s="118"/>
      <c r="U37" s="118"/>
    </row>
    <row r="38" spans="1:21" s="10" customFormat="1" ht="18" customHeight="1" x14ac:dyDescent="0.25">
      <c r="A38" s="81" t="s">
        <v>167</v>
      </c>
      <c r="B38" s="80"/>
      <c r="C38" s="145"/>
      <c r="D38" s="99"/>
      <c r="E38" s="100"/>
      <c r="F38" s="173" t="str">
        <f t="shared" si="8"/>
        <v/>
      </c>
      <c r="G38" s="100">
        <f t="shared" si="11"/>
        <v>101.25</v>
      </c>
      <c r="H38" s="109">
        <f t="shared" si="10"/>
        <v>-101.25</v>
      </c>
      <c r="I38" s="161"/>
      <c r="J38" s="118"/>
      <c r="K38" s="118"/>
      <c r="L38" s="118"/>
      <c r="M38" s="118">
        <v>101.25</v>
      </c>
      <c r="N38" s="118"/>
      <c r="O38" s="118"/>
      <c r="P38" s="118"/>
      <c r="Q38" s="118"/>
      <c r="R38" s="118"/>
      <c r="S38" s="118"/>
      <c r="T38" s="118"/>
      <c r="U38" s="118"/>
    </row>
    <row r="39" spans="1:21" s="10" customFormat="1" ht="18" customHeight="1" x14ac:dyDescent="0.25">
      <c r="A39" s="81" t="s">
        <v>207</v>
      </c>
      <c r="B39" s="79"/>
      <c r="C39" s="145"/>
      <c r="D39" s="99"/>
      <c r="E39" s="100"/>
      <c r="F39" s="173" t="str">
        <f t="shared" si="8"/>
        <v/>
      </c>
      <c r="G39" s="100">
        <f t="shared" si="11"/>
        <v>0</v>
      </c>
      <c r="H39" s="109">
        <f t="shared" si="10"/>
        <v>0</v>
      </c>
      <c r="I39" s="161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</row>
    <row r="40" spans="1:21" s="10" customFormat="1" ht="18" customHeight="1" x14ac:dyDescent="0.25">
      <c r="A40" s="81" t="s">
        <v>208</v>
      </c>
      <c r="B40" s="79"/>
      <c r="C40" s="145"/>
      <c r="D40" s="99"/>
      <c r="E40" s="100"/>
      <c r="F40" s="173" t="str">
        <f t="shared" si="8"/>
        <v/>
      </c>
      <c r="G40" s="100">
        <f t="shared" si="11"/>
        <v>90</v>
      </c>
      <c r="H40" s="109">
        <f t="shared" si="10"/>
        <v>-90</v>
      </c>
      <c r="I40" s="161"/>
      <c r="J40" s="118"/>
      <c r="K40" s="118"/>
      <c r="L40" s="118"/>
      <c r="M40" s="118">
        <v>90</v>
      </c>
      <c r="N40" s="118"/>
      <c r="O40" s="118"/>
      <c r="P40" s="118"/>
      <c r="Q40" s="118"/>
      <c r="R40" s="118"/>
      <c r="S40" s="118"/>
      <c r="T40" s="118"/>
      <c r="U40" s="118"/>
    </row>
    <row r="41" spans="1:21" s="10" customFormat="1" ht="18" customHeight="1" x14ac:dyDescent="0.25">
      <c r="A41" s="81" t="s">
        <v>233</v>
      </c>
      <c r="B41" s="79"/>
      <c r="C41" s="145"/>
      <c r="D41" s="99"/>
      <c r="E41" s="100"/>
      <c r="F41" s="173" t="str">
        <f t="shared" si="8"/>
        <v/>
      </c>
      <c r="G41" s="100">
        <f t="shared" si="11"/>
        <v>171</v>
      </c>
      <c r="H41" s="109">
        <f t="shared" si="10"/>
        <v>-171</v>
      </c>
      <c r="I41" s="161"/>
      <c r="J41" s="118"/>
      <c r="K41" s="118">
        <v>84</v>
      </c>
      <c r="L41" s="118"/>
      <c r="M41" s="118">
        <v>87</v>
      </c>
      <c r="N41" s="118"/>
      <c r="O41" s="118"/>
      <c r="P41" s="118"/>
      <c r="Q41" s="118"/>
      <c r="R41" s="118"/>
      <c r="S41" s="118"/>
      <c r="T41" s="118"/>
      <c r="U41" s="118"/>
    </row>
    <row r="42" spans="1:21" s="10" customFormat="1" ht="18" customHeight="1" x14ac:dyDescent="0.25">
      <c r="A42" s="81" t="s">
        <v>203</v>
      </c>
      <c r="B42" s="79"/>
      <c r="C42" s="145"/>
      <c r="D42" s="99"/>
      <c r="E42" s="100"/>
      <c r="F42" s="173" t="str">
        <f t="shared" si="8"/>
        <v/>
      </c>
      <c r="G42" s="100">
        <f t="shared" si="11"/>
        <v>0</v>
      </c>
      <c r="H42" s="109">
        <f t="shared" si="10"/>
        <v>0</v>
      </c>
      <c r="I42" s="161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</row>
    <row r="43" spans="1:21" s="10" customFormat="1" ht="18" customHeight="1" x14ac:dyDescent="0.25">
      <c r="A43" s="81" t="s">
        <v>230</v>
      </c>
      <c r="B43" s="80"/>
      <c r="C43" s="145"/>
      <c r="D43" s="99"/>
      <c r="E43" s="100"/>
      <c r="F43" s="173"/>
      <c r="G43" s="100">
        <f t="shared" si="11"/>
        <v>186</v>
      </c>
      <c r="H43" s="109">
        <f t="shared" si="10"/>
        <v>-186</v>
      </c>
      <c r="I43" s="161"/>
      <c r="J43" s="118"/>
      <c r="K43" s="118">
        <v>105</v>
      </c>
      <c r="L43" s="118"/>
      <c r="M43" s="118">
        <v>81</v>
      </c>
      <c r="N43" s="118"/>
      <c r="O43" s="118"/>
      <c r="P43" s="118"/>
      <c r="Q43" s="118"/>
      <c r="R43" s="118"/>
      <c r="S43" s="118"/>
      <c r="T43" s="118"/>
      <c r="U43" s="118"/>
    </row>
    <row r="44" spans="1:21" s="10" customFormat="1" ht="18" customHeight="1" x14ac:dyDescent="0.25">
      <c r="A44" s="81" t="s">
        <v>163</v>
      </c>
      <c r="B44" s="80"/>
      <c r="C44" s="145"/>
      <c r="D44" s="99"/>
      <c r="E44" s="100"/>
      <c r="F44" s="173" t="str">
        <f t="shared" ref="F44:F49" si="12">IF(E44&gt;0.001,IF(D44&gt;0.001,(E44-D44)/D44,1),"")</f>
        <v/>
      </c>
      <c r="G44" s="100">
        <f>SUM(J44:U44)</f>
        <v>0</v>
      </c>
      <c r="H44" s="109">
        <f t="shared" si="10"/>
        <v>0</v>
      </c>
      <c r="I44" s="161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</row>
    <row r="45" spans="1:21" s="10" customFormat="1" ht="18" customHeight="1" x14ac:dyDescent="0.25">
      <c r="A45" s="81" t="s">
        <v>168</v>
      </c>
      <c r="B45" s="79"/>
      <c r="C45" s="145"/>
      <c r="D45" s="99"/>
      <c r="E45" s="100"/>
      <c r="F45" s="173" t="str">
        <f t="shared" si="12"/>
        <v/>
      </c>
      <c r="G45" s="100">
        <f>SUM(J45:U45)</f>
        <v>0</v>
      </c>
      <c r="H45" s="109">
        <f t="shared" si="10"/>
        <v>0</v>
      </c>
      <c r="I45" s="161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</row>
    <row r="46" spans="1:21" s="10" customFormat="1" ht="18" customHeight="1" x14ac:dyDescent="0.25">
      <c r="A46" s="81" t="s">
        <v>165</v>
      </c>
      <c r="B46" s="79"/>
      <c r="C46" s="145"/>
      <c r="D46" s="99"/>
      <c r="E46" s="100"/>
      <c r="F46" s="173" t="str">
        <f t="shared" si="12"/>
        <v/>
      </c>
      <c r="G46" s="100">
        <f>SUM(J46:U46)</f>
        <v>0</v>
      </c>
      <c r="H46" s="109">
        <f t="shared" si="10"/>
        <v>0</v>
      </c>
      <c r="I46" s="161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</row>
    <row r="47" spans="1:21" s="10" customFormat="1" ht="18" customHeight="1" x14ac:dyDescent="0.25">
      <c r="A47" s="81" t="s">
        <v>166</v>
      </c>
      <c r="B47" s="79"/>
      <c r="C47" s="145"/>
      <c r="D47" s="99"/>
      <c r="E47" s="100"/>
      <c r="F47" s="173" t="str">
        <f t="shared" si="12"/>
        <v/>
      </c>
      <c r="G47" s="100">
        <f>SUM(J47:U47)</f>
        <v>165</v>
      </c>
      <c r="H47" s="109">
        <f t="shared" si="10"/>
        <v>-165</v>
      </c>
      <c r="I47" s="161"/>
      <c r="J47" s="118"/>
      <c r="K47" s="118">
        <v>84</v>
      </c>
      <c r="L47" s="118"/>
      <c r="M47" s="118">
        <v>81</v>
      </c>
      <c r="N47" s="118"/>
      <c r="O47" s="118"/>
      <c r="P47" s="118"/>
      <c r="Q47" s="118"/>
      <c r="R47" s="118"/>
      <c r="S47" s="118"/>
      <c r="T47" s="118"/>
      <c r="U47" s="118"/>
    </row>
    <row r="48" spans="1:21" s="10" customFormat="1" ht="18" customHeight="1" x14ac:dyDescent="0.25">
      <c r="A48" s="75" t="s">
        <v>111</v>
      </c>
      <c r="B48" s="76"/>
      <c r="C48" s="147"/>
      <c r="D48" s="96">
        <v>27000</v>
      </c>
      <c r="E48" s="97">
        <f>SUM(E31:E36)</f>
        <v>34100</v>
      </c>
      <c r="F48" s="173">
        <f t="shared" si="12"/>
        <v>0.26296296296296295</v>
      </c>
      <c r="G48" s="96">
        <f>SUM(G31:G34)</f>
        <v>13297.2</v>
      </c>
      <c r="H48" s="109">
        <f t="shared" si="10"/>
        <v>13702.8</v>
      </c>
      <c r="I48" s="163"/>
      <c r="J48" s="122">
        <f>SUM(J31:J47)</f>
        <v>1161.56</v>
      </c>
      <c r="K48" s="122">
        <f t="shared" ref="K48:U48" si="13">SUM(K31:K47)</f>
        <v>1487.61</v>
      </c>
      <c r="L48" s="122">
        <f t="shared" si="13"/>
        <v>1170.3699999999999</v>
      </c>
      <c r="M48" s="122">
        <f t="shared" si="13"/>
        <v>1695.1899999999998</v>
      </c>
      <c r="N48" s="122">
        <f t="shared" si="13"/>
        <v>1322.9199999999998</v>
      </c>
      <c r="O48" s="122">
        <f t="shared" si="13"/>
        <v>1599.1</v>
      </c>
      <c r="P48" s="122">
        <f t="shared" si="13"/>
        <v>3459.64</v>
      </c>
      <c r="Q48" s="122">
        <f t="shared" si="13"/>
        <v>1641.5599999999997</v>
      </c>
      <c r="R48" s="122">
        <f t="shared" si="13"/>
        <v>1259.25</v>
      </c>
      <c r="S48" s="122">
        <f t="shared" si="13"/>
        <v>0</v>
      </c>
      <c r="T48" s="122">
        <f t="shared" si="13"/>
        <v>0</v>
      </c>
      <c r="U48" s="122">
        <f t="shared" si="13"/>
        <v>0</v>
      </c>
    </row>
    <row r="49" spans="1:21" s="10" customFormat="1" ht="18" customHeight="1" x14ac:dyDescent="0.25">
      <c r="A49" s="44"/>
      <c r="B49" s="29"/>
      <c r="C49" s="148"/>
      <c r="D49" s="50"/>
      <c r="E49" s="50"/>
      <c r="F49" s="171" t="str">
        <f t="shared" si="12"/>
        <v/>
      </c>
      <c r="G49" s="50"/>
      <c r="H49" s="51"/>
      <c r="I49" s="30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21" s="19" customFormat="1" ht="18" customHeight="1" x14ac:dyDescent="0.25">
      <c r="A50" s="52" t="s">
        <v>114</v>
      </c>
      <c r="B50" s="53" t="s">
        <v>19</v>
      </c>
      <c r="C50" s="143"/>
      <c r="D50" s="91" t="s">
        <v>224</v>
      </c>
      <c r="E50" s="92" t="s">
        <v>239</v>
      </c>
      <c r="F50" s="178" t="s">
        <v>225</v>
      </c>
      <c r="G50" s="55" t="s">
        <v>231</v>
      </c>
      <c r="H50" s="108" t="s">
        <v>216</v>
      </c>
      <c r="I50" s="160"/>
      <c r="J50" s="117" t="s">
        <v>20</v>
      </c>
      <c r="K50" s="117" t="s">
        <v>21</v>
      </c>
      <c r="L50" s="117" t="s">
        <v>22</v>
      </c>
      <c r="M50" s="117" t="s">
        <v>23</v>
      </c>
      <c r="N50" s="117" t="s">
        <v>24</v>
      </c>
      <c r="O50" s="117" t="s">
        <v>25</v>
      </c>
      <c r="P50" s="117" t="s">
        <v>26</v>
      </c>
      <c r="Q50" s="117" t="s">
        <v>27</v>
      </c>
      <c r="R50" s="117" t="s">
        <v>28</v>
      </c>
      <c r="S50" s="117" t="s">
        <v>29</v>
      </c>
      <c r="T50" s="117" t="s">
        <v>30</v>
      </c>
      <c r="U50" s="117" t="s">
        <v>31</v>
      </c>
    </row>
    <row r="51" spans="1:21" s="10" customFormat="1" ht="18" customHeight="1" x14ac:dyDescent="0.25">
      <c r="A51" s="71" t="s">
        <v>115</v>
      </c>
      <c r="B51" s="72" t="s">
        <v>69</v>
      </c>
      <c r="C51" s="146" t="s">
        <v>213</v>
      </c>
      <c r="D51" s="95">
        <v>500</v>
      </c>
      <c r="E51" s="94">
        <v>1000</v>
      </c>
      <c r="F51" s="173">
        <f>IF(E51&gt;0.001,IF(D51&gt;0.001,(E51-D51)/D51,1),"")</f>
        <v>1</v>
      </c>
      <c r="G51" s="103">
        <f>SUM(J51:U51)</f>
        <v>478.79999999999995</v>
      </c>
      <c r="H51" s="109">
        <f>D51-G51</f>
        <v>21.200000000000045</v>
      </c>
      <c r="I51" s="162"/>
      <c r="J51" s="118">
        <v>33.770000000000003</v>
      </c>
      <c r="K51" s="118">
        <v>53.77</v>
      </c>
      <c r="L51" s="118">
        <v>53.77</v>
      </c>
      <c r="M51" s="118">
        <v>53.77</v>
      </c>
      <c r="N51" s="118">
        <v>53.77</v>
      </c>
      <c r="O51" s="118">
        <v>53.77</v>
      </c>
      <c r="P51" s="118">
        <v>68.64</v>
      </c>
      <c r="Q51" s="118">
        <v>53.77</v>
      </c>
      <c r="R51" s="118">
        <v>53.77</v>
      </c>
      <c r="S51" s="118"/>
      <c r="T51" s="118"/>
      <c r="U51" s="118"/>
    </row>
    <row r="52" spans="1:21" s="10" customFormat="1" ht="18" customHeight="1" x14ac:dyDescent="0.25">
      <c r="A52" s="71" t="s">
        <v>14</v>
      </c>
      <c r="B52" s="72" t="s">
        <v>69</v>
      </c>
      <c r="C52" s="145" t="s">
        <v>213</v>
      </c>
      <c r="D52" s="93">
        <v>3500</v>
      </c>
      <c r="E52" s="94">
        <v>4000</v>
      </c>
      <c r="F52" s="173">
        <f>IF(E52&gt;0.001,IF(D52&gt;0.001,(E52-D52)/D52,1),"")</f>
        <v>0.14285714285714285</v>
      </c>
      <c r="G52" s="103">
        <f>SUM(J52:U52)</f>
        <v>3053.08</v>
      </c>
      <c r="H52" s="109">
        <f>D52-G52</f>
        <v>446.92000000000007</v>
      </c>
      <c r="I52" s="161"/>
      <c r="J52" s="118">
        <v>221.34</v>
      </c>
      <c r="K52" s="118">
        <v>266.24</v>
      </c>
      <c r="L52" s="118">
        <v>290.22000000000003</v>
      </c>
      <c r="M52" s="118">
        <v>425.34</v>
      </c>
      <c r="N52" s="118">
        <v>315.5</v>
      </c>
      <c r="O52" s="118">
        <v>361.26</v>
      </c>
      <c r="P52" s="118">
        <v>484.64</v>
      </c>
      <c r="Q52" s="118">
        <v>368.28</v>
      </c>
      <c r="R52" s="118">
        <v>320.26</v>
      </c>
      <c r="S52" s="118"/>
      <c r="T52" s="118"/>
      <c r="U52" s="118"/>
    </row>
    <row r="53" spans="1:21" s="10" customFormat="1" ht="18" customHeight="1" x14ac:dyDescent="0.25">
      <c r="A53" s="75" t="s">
        <v>116</v>
      </c>
      <c r="B53" s="76"/>
      <c r="C53" s="147"/>
      <c r="D53" s="96">
        <v>4000</v>
      </c>
      <c r="E53" s="97">
        <f>SUM(E51:E52)</f>
        <v>5000</v>
      </c>
      <c r="F53" s="173">
        <f>IF(E53&gt;0.001,IF(D53&gt;0.001,(E53-D53)/D53,1),"")</f>
        <v>0.25</v>
      </c>
      <c r="G53" s="96">
        <f>SUM(G51:G52)</f>
        <v>3531.88</v>
      </c>
      <c r="H53" s="96">
        <f>D53-G53</f>
        <v>468.11999999999989</v>
      </c>
      <c r="I53" s="163"/>
      <c r="J53" s="122">
        <f>SUM(J51:J52)</f>
        <v>255.11</v>
      </c>
      <c r="K53" s="122">
        <f t="shared" ref="K53:U53" si="14">SUM(K51:K52)</f>
        <v>320.01</v>
      </c>
      <c r="L53" s="122">
        <f t="shared" si="14"/>
        <v>343.99</v>
      </c>
      <c r="M53" s="122">
        <f t="shared" si="14"/>
        <v>479.10999999999996</v>
      </c>
      <c r="N53" s="122">
        <f t="shared" si="14"/>
        <v>369.27</v>
      </c>
      <c r="O53" s="122">
        <f t="shared" si="14"/>
        <v>415.03</v>
      </c>
      <c r="P53" s="122">
        <f t="shared" si="14"/>
        <v>553.28</v>
      </c>
      <c r="Q53" s="122">
        <f t="shared" si="14"/>
        <v>422.04999999999995</v>
      </c>
      <c r="R53" s="122">
        <f t="shared" si="14"/>
        <v>374.03</v>
      </c>
      <c r="S53" s="122">
        <f t="shared" si="14"/>
        <v>0</v>
      </c>
      <c r="T53" s="122">
        <f t="shared" si="14"/>
        <v>0</v>
      </c>
      <c r="U53" s="122">
        <f t="shared" si="14"/>
        <v>0</v>
      </c>
    </row>
    <row r="54" spans="1:21" s="10" customFormat="1" ht="18" customHeight="1" x14ac:dyDescent="0.25">
      <c r="A54" s="44"/>
      <c r="B54" s="29"/>
      <c r="C54" s="148"/>
      <c r="D54" s="50"/>
      <c r="E54" s="45"/>
      <c r="F54" s="171" t="str">
        <f>IF(E54&gt;0.001,IF(D54&gt;0.001,(E54-D54)/D54,1),"")</f>
        <v/>
      </c>
      <c r="G54" s="45"/>
      <c r="H54" s="51"/>
      <c r="I54" s="30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s="19" customFormat="1" ht="18" customHeight="1" x14ac:dyDescent="0.25">
      <c r="A55" s="52" t="s">
        <v>16</v>
      </c>
      <c r="B55" s="53" t="s">
        <v>19</v>
      </c>
      <c r="C55" s="143"/>
      <c r="D55" s="91" t="s">
        <v>224</v>
      </c>
      <c r="E55" s="92" t="s">
        <v>239</v>
      </c>
      <c r="F55" s="178" t="s">
        <v>225</v>
      </c>
      <c r="G55" s="55" t="s">
        <v>231</v>
      </c>
      <c r="H55" s="108" t="s">
        <v>216</v>
      </c>
      <c r="I55" s="160"/>
      <c r="J55" s="117" t="s">
        <v>20</v>
      </c>
      <c r="K55" s="117" t="s">
        <v>21</v>
      </c>
      <c r="L55" s="117" t="s">
        <v>22</v>
      </c>
      <c r="M55" s="117" t="s">
        <v>23</v>
      </c>
      <c r="N55" s="117" t="s">
        <v>24</v>
      </c>
      <c r="O55" s="117" t="s">
        <v>25</v>
      </c>
      <c r="P55" s="117" t="s">
        <v>26</v>
      </c>
      <c r="Q55" s="117" t="s">
        <v>27</v>
      </c>
      <c r="R55" s="117" t="s">
        <v>28</v>
      </c>
      <c r="S55" s="117" t="s">
        <v>29</v>
      </c>
      <c r="T55" s="117" t="s">
        <v>30</v>
      </c>
      <c r="U55" s="117" t="s">
        <v>31</v>
      </c>
    </row>
    <row r="56" spans="1:21" s="10" customFormat="1" ht="18" customHeight="1" x14ac:dyDescent="0.25">
      <c r="A56" s="71" t="s">
        <v>103</v>
      </c>
      <c r="B56" s="72" t="s">
        <v>70</v>
      </c>
      <c r="C56" s="145" t="s">
        <v>213</v>
      </c>
      <c r="D56" s="93">
        <v>5000</v>
      </c>
      <c r="E56" s="94">
        <v>5000</v>
      </c>
      <c r="F56" s="173">
        <f>IF(E56&gt;0.001,IF(D56&gt;0.001,(E56-D56)/D56,1),"")</f>
        <v>0</v>
      </c>
      <c r="G56" s="103">
        <f>SUM(J56:U56)</f>
        <v>46</v>
      </c>
      <c r="H56" s="109">
        <f>D56-G56</f>
        <v>4954</v>
      </c>
      <c r="I56" s="161"/>
      <c r="J56" s="118"/>
      <c r="K56" s="118"/>
      <c r="L56" s="118"/>
      <c r="M56" s="118"/>
      <c r="N56" s="118"/>
      <c r="O56" s="118"/>
      <c r="P56" s="118">
        <v>46</v>
      </c>
      <c r="Q56" s="118"/>
      <c r="R56" s="118"/>
      <c r="S56" s="118"/>
      <c r="T56" s="118"/>
      <c r="U56" s="118"/>
    </row>
    <row r="57" spans="1:21" s="10" customFormat="1" ht="18" customHeight="1" x14ac:dyDescent="0.25">
      <c r="A57" s="75" t="s">
        <v>185</v>
      </c>
      <c r="B57" s="76"/>
      <c r="C57" s="147"/>
      <c r="D57" s="96">
        <v>5000</v>
      </c>
      <c r="E57" s="97">
        <f>SUM(E56)</f>
        <v>5000</v>
      </c>
      <c r="F57" s="173">
        <f>IF(E57&gt;0.001,IF(D57&gt;0.001,(E57-D57)/D57,1),"")</f>
        <v>0</v>
      </c>
      <c r="G57" s="96">
        <f>SUM(G56)</f>
        <v>46</v>
      </c>
      <c r="H57" s="96">
        <f>SUM(H56)</f>
        <v>4954</v>
      </c>
      <c r="I57" s="163"/>
      <c r="J57" s="122">
        <f>J56</f>
        <v>0</v>
      </c>
      <c r="K57" s="122">
        <f t="shared" ref="K57:U57" si="15">K56</f>
        <v>0</v>
      </c>
      <c r="L57" s="122">
        <f t="shared" si="15"/>
        <v>0</v>
      </c>
      <c r="M57" s="122">
        <f t="shared" si="15"/>
        <v>0</v>
      </c>
      <c r="N57" s="122">
        <f t="shared" si="15"/>
        <v>0</v>
      </c>
      <c r="O57" s="122">
        <f t="shared" si="15"/>
        <v>0</v>
      </c>
      <c r="P57" s="122">
        <f t="shared" si="15"/>
        <v>46</v>
      </c>
      <c r="Q57" s="122">
        <f t="shared" si="15"/>
        <v>0</v>
      </c>
      <c r="R57" s="122">
        <f t="shared" si="15"/>
        <v>0</v>
      </c>
      <c r="S57" s="122">
        <f t="shared" si="15"/>
        <v>0</v>
      </c>
      <c r="T57" s="122">
        <f t="shared" si="15"/>
        <v>0</v>
      </c>
      <c r="U57" s="122">
        <f t="shared" si="15"/>
        <v>0</v>
      </c>
    </row>
    <row r="58" spans="1:21" s="10" customFormat="1" ht="18" customHeight="1" x14ac:dyDescent="0.25">
      <c r="A58" s="44"/>
      <c r="B58" s="29"/>
      <c r="C58" s="145"/>
      <c r="D58" s="30"/>
      <c r="E58" s="45"/>
      <c r="F58" s="171" t="str">
        <f>IF(E58&gt;0.001,IF(D58&gt;0.001,(E58-D58)/D58,1),"")</f>
        <v/>
      </c>
      <c r="G58" s="45"/>
      <c r="H58" s="31"/>
      <c r="I58" s="3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s="19" customFormat="1" ht="18" customHeight="1" x14ac:dyDescent="0.25">
      <c r="A59" s="52" t="s">
        <v>18</v>
      </c>
      <c r="B59" s="53" t="s">
        <v>19</v>
      </c>
      <c r="C59" s="143"/>
      <c r="D59" s="91" t="s">
        <v>224</v>
      </c>
      <c r="E59" s="92" t="s">
        <v>239</v>
      </c>
      <c r="F59" s="178" t="s">
        <v>225</v>
      </c>
      <c r="G59" s="55" t="s">
        <v>231</v>
      </c>
      <c r="H59" s="108" t="s">
        <v>216</v>
      </c>
      <c r="I59" s="160"/>
      <c r="J59" s="117" t="s">
        <v>20</v>
      </c>
      <c r="K59" s="117" t="s">
        <v>21</v>
      </c>
      <c r="L59" s="117" t="s">
        <v>22</v>
      </c>
      <c r="M59" s="117" t="s">
        <v>23</v>
      </c>
      <c r="N59" s="117" t="s">
        <v>24</v>
      </c>
      <c r="O59" s="117" t="s">
        <v>25</v>
      </c>
      <c r="P59" s="117" t="s">
        <v>26</v>
      </c>
      <c r="Q59" s="117" t="s">
        <v>27</v>
      </c>
      <c r="R59" s="117" t="s">
        <v>28</v>
      </c>
      <c r="S59" s="117" t="s">
        <v>29</v>
      </c>
      <c r="T59" s="117" t="s">
        <v>30</v>
      </c>
      <c r="U59" s="117" t="s">
        <v>31</v>
      </c>
    </row>
    <row r="60" spans="1:21" s="10" customFormat="1" ht="18" customHeight="1" x14ac:dyDescent="0.25">
      <c r="A60" s="71" t="s">
        <v>135</v>
      </c>
      <c r="B60" s="72" t="s">
        <v>69</v>
      </c>
      <c r="C60" s="145" t="s">
        <v>213</v>
      </c>
      <c r="D60" s="101">
        <v>125</v>
      </c>
      <c r="E60" s="102">
        <v>125</v>
      </c>
      <c r="F60" s="173">
        <f t="shared" ref="F60:F65" si="16">IF(E60&gt;0.001,IF(D60&gt;0.001,(E60-D60)/D60,1),"")</f>
        <v>0</v>
      </c>
      <c r="G60" s="114">
        <f>SUM(J60:U60)</f>
        <v>0</v>
      </c>
      <c r="H60" s="109">
        <f>D60-G60</f>
        <v>125</v>
      </c>
      <c r="I60" s="164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</row>
    <row r="61" spans="1:21" s="10" customFormat="1" ht="18" customHeight="1" x14ac:dyDescent="0.25">
      <c r="A61" s="73" t="s">
        <v>108</v>
      </c>
      <c r="B61" s="72" t="s">
        <v>69</v>
      </c>
      <c r="C61" s="145" t="s">
        <v>213</v>
      </c>
      <c r="D61" s="103">
        <v>125</v>
      </c>
      <c r="E61" s="102">
        <v>125</v>
      </c>
      <c r="F61" s="173">
        <f t="shared" si="16"/>
        <v>0</v>
      </c>
      <c r="G61" s="114">
        <f>SUM(J61:U61)</f>
        <v>0</v>
      </c>
      <c r="H61" s="109">
        <f>D61-G61</f>
        <v>125</v>
      </c>
      <c r="I61" s="165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</row>
    <row r="62" spans="1:21" s="10" customFormat="1" ht="18" customHeight="1" x14ac:dyDescent="0.25">
      <c r="A62" s="73" t="s">
        <v>109</v>
      </c>
      <c r="B62" s="72" t="s">
        <v>69</v>
      </c>
      <c r="C62" s="145" t="s">
        <v>213</v>
      </c>
      <c r="D62" s="103">
        <v>125</v>
      </c>
      <c r="E62" s="102">
        <v>125</v>
      </c>
      <c r="F62" s="173">
        <f t="shared" si="16"/>
        <v>0</v>
      </c>
      <c r="G62" s="114">
        <f>SUM(J62:U62)</f>
        <v>0</v>
      </c>
      <c r="H62" s="109">
        <f>D62-G62</f>
        <v>125</v>
      </c>
      <c r="I62" s="165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</row>
    <row r="63" spans="1:21" s="10" customFormat="1" ht="18" customHeight="1" x14ac:dyDescent="0.25">
      <c r="A63" s="73" t="s">
        <v>110</v>
      </c>
      <c r="B63" s="72" t="s">
        <v>69</v>
      </c>
      <c r="C63" s="145" t="s">
        <v>213</v>
      </c>
      <c r="D63" s="103">
        <v>125</v>
      </c>
      <c r="E63" s="102">
        <v>125</v>
      </c>
      <c r="F63" s="173">
        <f t="shared" si="16"/>
        <v>0</v>
      </c>
      <c r="G63" s="114">
        <f>SUM(J63:U63)</f>
        <v>0</v>
      </c>
      <c r="H63" s="109">
        <f>D63-G63</f>
        <v>125</v>
      </c>
      <c r="I63" s="165"/>
      <c r="J63" s="118">
        <v>0</v>
      </c>
      <c r="K63" s="118"/>
      <c r="L63" s="118"/>
      <c r="M63" s="118"/>
      <c r="N63" s="118"/>
      <c r="O63" s="118"/>
      <c r="P63" s="118">
        <v>0</v>
      </c>
      <c r="Q63" s="118">
        <v>0</v>
      </c>
      <c r="R63" s="118">
        <v>0</v>
      </c>
      <c r="S63" s="118">
        <v>0</v>
      </c>
      <c r="T63" s="118">
        <v>0</v>
      </c>
      <c r="U63" s="118">
        <v>0</v>
      </c>
    </row>
    <row r="64" spans="1:21" s="10" customFormat="1" ht="18" customHeight="1" x14ac:dyDescent="0.25">
      <c r="A64" s="75" t="s">
        <v>113</v>
      </c>
      <c r="B64" s="76"/>
      <c r="C64" s="147"/>
      <c r="D64" s="96">
        <v>500</v>
      </c>
      <c r="E64" s="97">
        <f>SUM(E60:E63)</f>
        <v>500</v>
      </c>
      <c r="F64" s="173">
        <f t="shared" si="16"/>
        <v>0</v>
      </c>
      <c r="G64" s="96">
        <f>SUM(G60:G63)</f>
        <v>0</v>
      </c>
      <c r="H64" s="109">
        <f>D64-G64</f>
        <v>500</v>
      </c>
      <c r="I64" s="163"/>
      <c r="J64" s="122">
        <f t="shared" ref="J64:U64" si="17">SUM(J60:J63)</f>
        <v>0</v>
      </c>
      <c r="K64" s="122">
        <f t="shared" si="17"/>
        <v>0</v>
      </c>
      <c r="L64" s="122">
        <f t="shared" si="17"/>
        <v>0</v>
      </c>
      <c r="M64" s="122">
        <f t="shared" si="17"/>
        <v>0</v>
      </c>
      <c r="N64" s="122">
        <f t="shared" si="17"/>
        <v>0</v>
      </c>
      <c r="O64" s="122">
        <f t="shared" si="17"/>
        <v>0</v>
      </c>
      <c r="P64" s="122">
        <f t="shared" si="17"/>
        <v>0</v>
      </c>
      <c r="Q64" s="122">
        <f t="shared" si="17"/>
        <v>0</v>
      </c>
      <c r="R64" s="122">
        <f t="shared" si="17"/>
        <v>0</v>
      </c>
      <c r="S64" s="122">
        <f t="shared" si="17"/>
        <v>0</v>
      </c>
      <c r="T64" s="122">
        <f t="shared" si="17"/>
        <v>0</v>
      </c>
      <c r="U64" s="122">
        <f t="shared" si="17"/>
        <v>0</v>
      </c>
    </row>
    <row r="65" spans="1:21" s="10" customFormat="1" ht="18" customHeight="1" x14ac:dyDescent="0.25">
      <c r="A65" s="44"/>
      <c r="B65" s="29"/>
      <c r="C65" s="148"/>
      <c r="D65" s="50"/>
      <c r="E65" s="45"/>
      <c r="F65" s="171" t="str">
        <f t="shared" si="16"/>
        <v/>
      </c>
      <c r="G65" s="45"/>
      <c r="H65" s="51"/>
      <c r="I65" s="30"/>
      <c r="J65" s="46"/>
      <c r="K65" s="46"/>
      <c r="L65" s="46"/>
      <c r="M65" s="9"/>
      <c r="N65" s="9"/>
      <c r="O65" s="9"/>
      <c r="P65" s="9"/>
      <c r="Q65" s="9"/>
      <c r="R65" s="9"/>
      <c r="S65" s="9"/>
      <c r="T65" s="9"/>
      <c r="U65" s="9"/>
    </row>
    <row r="66" spans="1:21" s="19" customFormat="1" ht="18" customHeight="1" x14ac:dyDescent="0.25">
      <c r="A66" s="52" t="s">
        <v>73</v>
      </c>
      <c r="B66" s="53" t="s">
        <v>19</v>
      </c>
      <c r="C66" s="143"/>
      <c r="D66" s="91" t="s">
        <v>224</v>
      </c>
      <c r="E66" s="92" t="s">
        <v>239</v>
      </c>
      <c r="F66" s="178" t="s">
        <v>225</v>
      </c>
      <c r="G66" s="55" t="s">
        <v>231</v>
      </c>
      <c r="H66" s="108" t="s">
        <v>216</v>
      </c>
      <c r="I66" s="160"/>
      <c r="J66" s="117" t="s">
        <v>20</v>
      </c>
      <c r="K66" s="117" t="s">
        <v>21</v>
      </c>
      <c r="L66" s="117" t="s">
        <v>22</v>
      </c>
      <c r="M66" s="117" t="s">
        <v>23</v>
      </c>
      <c r="N66" s="117" t="s">
        <v>24</v>
      </c>
      <c r="O66" s="117" t="s">
        <v>25</v>
      </c>
      <c r="P66" s="117" t="s">
        <v>26</v>
      </c>
      <c r="Q66" s="117" t="s">
        <v>27</v>
      </c>
      <c r="R66" s="117" t="s">
        <v>28</v>
      </c>
      <c r="S66" s="117" t="s">
        <v>29</v>
      </c>
      <c r="T66" s="117" t="s">
        <v>30</v>
      </c>
      <c r="U66" s="117" t="s">
        <v>31</v>
      </c>
    </row>
    <row r="67" spans="1:21" s="21" customFormat="1" ht="18" customHeight="1" x14ac:dyDescent="0.25">
      <c r="A67" s="82" t="s">
        <v>186</v>
      </c>
      <c r="B67" s="83" t="s">
        <v>74</v>
      </c>
      <c r="C67" s="145" t="s">
        <v>213</v>
      </c>
      <c r="D67" s="93">
        <v>5000</v>
      </c>
      <c r="E67" s="94">
        <v>10000</v>
      </c>
      <c r="F67" s="173">
        <f>IF(E67&gt;0.001,IF(D67&gt;0.001,(E67-D67)/D67,1),"")</f>
        <v>1</v>
      </c>
      <c r="G67" s="103">
        <f>SUM(J67:U67)</f>
        <v>0</v>
      </c>
      <c r="H67" s="109">
        <v>10000</v>
      </c>
      <c r="I67" s="161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</row>
    <row r="68" spans="1:21" s="21" customFormat="1" ht="18" customHeight="1" x14ac:dyDescent="0.25">
      <c r="A68" s="82" t="s">
        <v>226</v>
      </c>
      <c r="B68" s="83"/>
      <c r="C68" s="145" t="s">
        <v>213</v>
      </c>
      <c r="D68" s="93">
        <v>1000</v>
      </c>
      <c r="E68" s="94">
        <v>500</v>
      </c>
      <c r="F68" s="173">
        <f>IF(E68&gt;0.001,IF(D68&gt;0.001,(E68-D68)/D68,1),"")</f>
        <v>-0.5</v>
      </c>
      <c r="G68" s="103">
        <f>SUM(J68:U68)</f>
        <v>0</v>
      </c>
      <c r="H68" s="109">
        <f>D68-G68</f>
        <v>1000</v>
      </c>
      <c r="I68" s="161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</row>
    <row r="69" spans="1:21" s="10" customFormat="1" ht="18" customHeight="1" x14ac:dyDescent="0.25">
      <c r="A69" s="71" t="s">
        <v>188</v>
      </c>
      <c r="B69" s="77" t="s">
        <v>78</v>
      </c>
      <c r="C69" s="145" t="s">
        <v>213</v>
      </c>
      <c r="D69" s="93">
        <v>7000</v>
      </c>
      <c r="E69" s="94">
        <v>57000</v>
      </c>
      <c r="F69" s="173">
        <f>IF(E69&gt;0.001,IF(D69&gt;0.001,(E69-D69)/D69,1),"")</f>
        <v>7.1428571428571432</v>
      </c>
      <c r="G69" s="103">
        <f>SUM(J69:U69)</f>
        <v>5549.99</v>
      </c>
      <c r="H69" s="109">
        <f>D69-G69</f>
        <v>1450.0100000000002</v>
      </c>
      <c r="I69" s="161"/>
      <c r="J69" s="118">
        <v>616.63</v>
      </c>
      <c r="K69" s="118">
        <v>616.66999999999996</v>
      </c>
      <c r="L69" s="118">
        <v>616.66999999999996</v>
      </c>
      <c r="M69" s="118">
        <v>616.66999999999996</v>
      </c>
      <c r="N69" s="118">
        <v>616.66999999999996</v>
      </c>
      <c r="O69" s="118">
        <v>616.66999999999996</v>
      </c>
      <c r="P69" s="118">
        <v>616.66999999999996</v>
      </c>
      <c r="Q69" s="118">
        <v>616.66999999999996</v>
      </c>
      <c r="R69" s="118">
        <v>616.66999999999996</v>
      </c>
      <c r="S69" s="118"/>
      <c r="T69" s="118"/>
      <c r="U69" s="118"/>
    </row>
    <row r="70" spans="1:21" s="10" customFormat="1" ht="18" customHeight="1" x14ac:dyDescent="0.25">
      <c r="A70" s="75" t="s">
        <v>187</v>
      </c>
      <c r="B70" s="76"/>
      <c r="C70" s="147"/>
      <c r="D70" s="96">
        <v>13000</v>
      </c>
      <c r="E70" s="97">
        <f>SUM(E67:E69)</f>
        <v>67500</v>
      </c>
      <c r="F70" s="173">
        <f>IF(E70&gt;0.001,IF(D70&gt;0.001,(E70-D70)/D70,1),"")</f>
        <v>4.1923076923076925</v>
      </c>
      <c r="G70" s="96">
        <f>SUM(G67:G69)</f>
        <v>5549.99</v>
      </c>
      <c r="H70" s="109">
        <f>D70-G70</f>
        <v>7450.01</v>
      </c>
      <c r="I70" s="163"/>
      <c r="J70" s="122">
        <f>SUM(J67:J69)</f>
        <v>616.63</v>
      </c>
      <c r="K70" s="122">
        <f t="shared" ref="K70:U70" si="18">SUM(K67:K69)</f>
        <v>616.66999999999996</v>
      </c>
      <c r="L70" s="122">
        <f t="shared" si="18"/>
        <v>616.66999999999996</v>
      </c>
      <c r="M70" s="122">
        <f t="shared" si="18"/>
        <v>616.66999999999996</v>
      </c>
      <c r="N70" s="122">
        <f t="shared" si="18"/>
        <v>616.66999999999996</v>
      </c>
      <c r="O70" s="122">
        <f t="shared" si="18"/>
        <v>616.66999999999996</v>
      </c>
      <c r="P70" s="122">
        <f t="shared" si="18"/>
        <v>616.66999999999996</v>
      </c>
      <c r="Q70" s="122">
        <f t="shared" si="18"/>
        <v>616.66999999999996</v>
      </c>
      <c r="R70" s="122">
        <f t="shared" si="18"/>
        <v>616.66999999999996</v>
      </c>
      <c r="S70" s="122">
        <f t="shared" si="18"/>
        <v>0</v>
      </c>
      <c r="T70" s="122">
        <f t="shared" si="18"/>
        <v>0</v>
      </c>
      <c r="U70" s="122">
        <f t="shared" si="18"/>
        <v>0</v>
      </c>
    </row>
    <row r="71" spans="1:21" s="10" customFormat="1" ht="18" customHeight="1" x14ac:dyDescent="0.25">
      <c r="A71" s="44"/>
      <c r="B71" s="29"/>
      <c r="C71" s="148"/>
      <c r="D71" s="50"/>
      <c r="E71" s="45"/>
      <c r="F71" s="171" t="str">
        <f>IF(E71&gt;0.001,IF(D71&gt;0.001,(E71-D71)/D71,1),"")</f>
        <v/>
      </c>
      <c r="G71" s="45"/>
      <c r="H71" s="51"/>
      <c r="I71" s="30"/>
      <c r="J71" s="46"/>
      <c r="K71" s="46"/>
      <c r="L71" s="46"/>
      <c r="M71" s="9"/>
      <c r="N71" s="9"/>
      <c r="O71" s="9"/>
      <c r="P71" s="9"/>
      <c r="Q71" s="9"/>
      <c r="R71" s="9"/>
      <c r="S71" s="9"/>
      <c r="T71" s="9"/>
      <c r="U71" s="9"/>
    </row>
    <row r="72" spans="1:21" s="19" customFormat="1" ht="18" customHeight="1" x14ac:dyDescent="0.25">
      <c r="A72" s="52" t="s">
        <v>75</v>
      </c>
      <c r="B72" s="53" t="s">
        <v>19</v>
      </c>
      <c r="C72" s="143"/>
      <c r="D72" s="91" t="s">
        <v>224</v>
      </c>
      <c r="E72" s="92" t="s">
        <v>239</v>
      </c>
      <c r="F72" s="178" t="s">
        <v>225</v>
      </c>
      <c r="G72" s="55" t="s">
        <v>231</v>
      </c>
      <c r="H72" s="108" t="s">
        <v>216</v>
      </c>
      <c r="I72" s="160"/>
      <c r="J72" s="117" t="s">
        <v>20</v>
      </c>
      <c r="K72" s="117" t="s">
        <v>21</v>
      </c>
      <c r="L72" s="117" t="s">
        <v>22</v>
      </c>
      <c r="M72" s="117" t="s">
        <v>23</v>
      </c>
      <c r="N72" s="117" t="s">
        <v>24</v>
      </c>
      <c r="O72" s="117" t="s">
        <v>25</v>
      </c>
      <c r="P72" s="117" t="s">
        <v>26</v>
      </c>
      <c r="Q72" s="117" t="s">
        <v>27</v>
      </c>
      <c r="R72" s="117" t="s">
        <v>28</v>
      </c>
      <c r="S72" s="117" t="s">
        <v>29</v>
      </c>
      <c r="T72" s="117" t="s">
        <v>30</v>
      </c>
      <c r="U72" s="117" t="s">
        <v>31</v>
      </c>
    </row>
    <row r="73" spans="1:21" s="10" customFormat="1" ht="18" customHeight="1" x14ac:dyDescent="0.25">
      <c r="A73" s="71" t="s">
        <v>105</v>
      </c>
      <c r="B73" s="77" t="s">
        <v>76</v>
      </c>
      <c r="C73" s="145" t="s">
        <v>213</v>
      </c>
      <c r="D73" s="93">
        <v>1000</v>
      </c>
      <c r="E73" s="94">
        <v>1000</v>
      </c>
      <c r="F73" s="173">
        <f t="shared" ref="F73:F85" si="19">IF(E73&gt;0.001,IF(D73&gt;0.001,(E73-D73)/D73,1),"")</f>
        <v>0</v>
      </c>
      <c r="G73" s="103">
        <f t="shared" ref="G73:G83" si="20">SUM(J73:U73)</f>
        <v>762.76</v>
      </c>
      <c r="H73" s="109">
        <f t="shared" ref="H73:H84" si="21">D73-G73</f>
        <v>237.24</v>
      </c>
      <c r="I73" s="161"/>
      <c r="J73" s="123"/>
      <c r="K73" s="123"/>
      <c r="L73" s="123"/>
      <c r="M73" s="123">
        <f>71.02+30.55</f>
        <v>101.57</v>
      </c>
      <c r="N73" s="123">
        <v>358.73</v>
      </c>
      <c r="O73" s="123"/>
      <c r="P73" s="123"/>
      <c r="Q73" s="123">
        <f>11.3+ 291.16</f>
        <v>302.46000000000004</v>
      </c>
      <c r="R73" s="123"/>
      <c r="S73" s="123"/>
      <c r="T73" s="123"/>
      <c r="U73" s="123"/>
    </row>
    <row r="74" spans="1:21" s="10" customFormat="1" ht="18" customHeight="1" x14ac:dyDescent="0.25">
      <c r="A74" s="71" t="s">
        <v>15</v>
      </c>
      <c r="B74" s="77"/>
      <c r="C74" s="145" t="s">
        <v>214</v>
      </c>
      <c r="D74" s="93">
        <v>2000</v>
      </c>
      <c r="E74" s="98">
        <f>SUM(E75:E76)</f>
        <v>2750</v>
      </c>
      <c r="F74" s="173">
        <f t="shared" si="19"/>
        <v>0.375</v>
      </c>
      <c r="G74" s="112">
        <f>SUM(G75:G76)</f>
        <v>1899.67</v>
      </c>
      <c r="H74" s="109">
        <f t="shared" si="21"/>
        <v>100.32999999999993</v>
      </c>
      <c r="I74" s="161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</row>
    <row r="75" spans="1:21" s="10" customFormat="1" ht="20.25" customHeight="1" x14ac:dyDescent="0.25">
      <c r="A75" s="71" t="s">
        <v>240</v>
      </c>
      <c r="B75" s="157" t="s">
        <v>76</v>
      </c>
      <c r="C75" s="145"/>
      <c r="D75" s="110">
        <v>1500</v>
      </c>
      <c r="E75" s="100">
        <v>2000</v>
      </c>
      <c r="F75" s="173">
        <f t="shared" si="19"/>
        <v>0.33333333333333331</v>
      </c>
      <c r="G75" s="100">
        <f t="shared" si="20"/>
        <v>1425.73</v>
      </c>
      <c r="H75" s="109">
        <f t="shared" si="21"/>
        <v>74.269999999999982</v>
      </c>
      <c r="I75" s="161"/>
      <c r="J75" s="123">
        <v>272.93</v>
      </c>
      <c r="K75" s="123">
        <v>296.17</v>
      </c>
      <c r="L75" s="123">
        <v>329.34</v>
      </c>
      <c r="M75" s="123">
        <v>144.77000000000001</v>
      </c>
      <c r="N75" s="123">
        <v>95.33</v>
      </c>
      <c r="O75" s="123">
        <v>58.43</v>
      </c>
      <c r="P75" s="123">
        <v>47.81</v>
      </c>
      <c r="Q75" s="123">
        <v>63.22</v>
      </c>
      <c r="R75" s="123">
        <v>117.73</v>
      </c>
      <c r="S75" s="123"/>
      <c r="T75" s="123"/>
      <c r="U75" s="123"/>
    </row>
    <row r="76" spans="1:21" s="10" customFormat="1" ht="18" customHeight="1" x14ac:dyDescent="0.25">
      <c r="A76" s="71" t="s">
        <v>190</v>
      </c>
      <c r="B76" s="157" t="s">
        <v>76</v>
      </c>
      <c r="C76" s="145"/>
      <c r="D76" s="110">
        <v>500</v>
      </c>
      <c r="E76" s="100">
        <v>750</v>
      </c>
      <c r="F76" s="173">
        <f t="shared" si="19"/>
        <v>0.5</v>
      </c>
      <c r="G76" s="100">
        <f t="shared" si="20"/>
        <v>473.94</v>
      </c>
      <c r="H76" s="109">
        <f t="shared" si="21"/>
        <v>26.060000000000002</v>
      </c>
      <c r="I76" s="161"/>
      <c r="J76" s="123">
        <v>52.66</v>
      </c>
      <c r="K76" s="123">
        <v>52.66</v>
      </c>
      <c r="L76" s="123">
        <v>52.66</v>
      </c>
      <c r="M76" s="123">
        <v>52.53</v>
      </c>
      <c r="N76" s="123">
        <v>52.69</v>
      </c>
      <c r="O76" s="123">
        <v>52.69</v>
      </c>
      <c r="P76" s="123">
        <v>52.63</v>
      </c>
      <c r="Q76" s="123">
        <v>52.79</v>
      </c>
      <c r="R76" s="123">
        <v>52.63</v>
      </c>
      <c r="S76" s="123"/>
      <c r="T76" s="123"/>
      <c r="U76" s="123"/>
    </row>
    <row r="77" spans="1:21" s="10" customFormat="1" ht="18" customHeight="1" x14ac:dyDescent="0.25">
      <c r="A77" s="71" t="s">
        <v>191</v>
      </c>
      <c r="B77" s="77" t="s">
        <v>76</v>
      </c>
      <c r="C77" s="145" t="s">
        <v>213</v>
      </c>
      <c r="D77" s="93">
        <v>936</v>
      </c>
      <c r="E77" s="94">
        <v>936</v>
      </c>
      <c r="F77" s="173">
        <f t="shared" si="19"/>
        <v>0</v>
      </c>
      <c r="G77" s="103">
        <f t="shared" si="20"/>
        <v>701.91</v>
      </c>
      <c r="H77" s="109">
        <f t="shared" si="21"/>
        <v>234.09000000000003</v>
      </c>
      <c r="I77" s="161"/>
      <c r="J77" s="123">
        <v>77.989999999999995</v>
      </c>
      <c r="K77" s="123">
        <v>77.989999999999995</v>
      </c>
      <c r="L77" s="123">
        <v>77.989999999999995</v>
      </c>
      <c r="M77" s="123">
        <v>77.989999999999995</v>
      </c>
      <c r="N77" s="123">
        <v>77.989999999999995</v>
      </c>
      <c r="O77" s="123">
        <v>77.989999999999995</v>
      </c>
      <c r="P77" s="123">
        <v>77.989999999999995</v>
      </c>
      <c r="Q77" s="123">
        <v>77.989999999999995</v>
      </c>
      <c r="R77" s="123">
        <v>77.989999999999995</v>
      </c>
      <c r="S77" s="123"/>
      <c r="T77" s="123"/>
      <c r="U77" s="123"/>
    </row>
    <row r="78" spans="1:21" s="10" customFormat="1" ht="18" customHeight="1" x14ac:dyDescent="0.25">
      <c r="A78" s="71" t="s">
        <v>161</v>
      </c>
      <c r="B78" s="77" t="s">
        <v>76</v>
      </c>
      <c r="C78" s="145" t="s">
        <v>213</v>
      </c>
      <c r="D78" s="93">
        <v>105.5</v>
      </c>
      <c r="E78" s="94">
        <v>105.5</v>
      </c>
      <c r="F78" s="173">
        <f t="shared" si="19"/>
        <v>0</v>
      </c>
      <c r="G78" s="103">
        <f t="shared" si="20"/>
        <v>0</v>
      </c>
      <c r="H78" s="109">
        <f t="shared" si="21"/>
        <v>105.5</v>
      </c>
      <c r="I78" s="161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</row>
    <row r="79" spans="1:21" s="10" customFormat="1" ht="18" customHeight="1" x14ac:dyDescent="0.25">
      <c r="A79" s="71" t="s">
        <v>122</v>
      </c>
      <c r="B79" s="77" t="s">
        <v>76</v>
      </c>
      <c r="C79" s="145" t="s">
        <v>213</v>
      </c>
      <c r="D79" s="93">
        <v>2000</v>
      </c>
      <c r="E79" s="94">
        <v>1000</v>
      </c>
      <c r="F79" s="173">
        <f t="shared" si="19"/>
        <v>-0.5</v>
      </c>
      <c r="G79" s="103">
        <f t="shared" si="20"/>
        <v>540</v>
      </c>
      <c r="H79" s="109">
        <f t="shared" si="21"/>
        <v>1460</v>
      </c>
      <c r="I79" s="161"/>
      <c r="J79" s="123"/>
      <c r="K79" s="123"/>
      <c r="L79" s="123"/>
      <c r="M79" s="123"/>
      <c r="N79" s="123"/>
      <c r="O79" s="123"/>
      <c r="P79" s="123">
        <v>540</v>
      </c>
      <c r="Q79" s="123"/>
      <c r="R79" s="123"/>
      <c r="S79" s="123"/>
      <c r="T79" s="123"/>
      <c r="U79" s="123"/>
    </row>
    <row r="80" spans="1:21" s="10" customFormat="1" ht="18" customHeight="1" x14ac:dyDescent="0.25">
      <c r="A80" s="71" t="s">
        <v>112</v>
      </c>
      <c r="B80" s="77"/>
      <c r="C80" s="145" t="s">
        <v>213</v>
      </c>
      <c r="D80" s="93"/>
      <c r="E80" s="94"/>
      <c r="F80" s="173" t="str">
        <f t="shared" si="19"/>
        <v/>
      </c>
      <c r="G80" s="103">
        <f t="shared" si="20"/>
        <v>4150</v>
      </c>
      <c r="H80" s="109">
        <f t="shared" si="21"/>
        <v>-4150</v>
      </c>
      <c r="I80" s="161"/>
      <c r="J80" s="118"/>
      <c r="K80" s="118"/>
      <c r="L80" s="118"/>
      <c r="M80" s="118"/>
      <c r="N80" s="118"/>
      <c r="O80" s="118"/>
      <c r="P80" s="118"/>
      <c r="Q80" s="118">
        <v>4150</v>
      </c>
      <c r="R80" s="118"/>
      <c r="S80" s="118"/>
      <c r="T80" s="118"/>
      <c r="U80" s="118"/>
    </row>
    <row r="81" spans="1:23" s="10" customFormat="1" ht="18" customHeight="1" x14ac:dyDescent="0.25">
      <c r="A81" s="82" t="s">
        <v>192</v>
      </c>
      <c r="B81" s="77"/>
      <c r="C81" s="145" t="s">
        <v>213</v>
      </c>
      <c r="D81" s="93">
        <v>250</v>
      </c>
      <c r="E81" s="94">
        <v>250</v>
      </c>
      <c r="F81" s="173">
        <f t="shared" si="19"/>
        <v>0</v>
      </c>
      <c r="G81" s="103">
        <f t="shared" si="20"/>
        <v>250</v>
      </c>
      <c r="H81" s="109">
        <f t="shared" si="21"/>
        <v>0</v>
      </c>
      <c r="I81" s="161"/>
      <c r="J81" s="118"/>
      <c r="K81" s="118"/>
      <c r="L81" s="118"/>
      <c r="M81" s="118"/>
      <c r="N81" s="118"/>
      <c r="O81" s="118"/>
      <c r="P81" s="118"/>
      <c r="Q81" s="118"/>
      <c r="R81" s="118">
        <v>250</v>
      </c>
      <c r="S81" s="118"/>
      <c r="T81" s="118"/>
      <c r="U81" s="118"/>
    </row>
    <row r="82" spans="1:23" s="10" customFormat="1" ht="18" customHeight="1" x14ac:dyDescent="0.25">
      <c r="A82" s="82" t="s">
        <v>193</v>
      </c>
      <c r="B82" s="77"/>
      <c r="C82" s="145" t="s">
        <v>213</v>
      </c>
      <c r="D82" s="93">
        <v>2050</v>
      </c>
      <c r="E82" s="94">
        <v>2500</v>
      </c>
      <c r="F82" s="173">
        <f t="shared" si="19"/>
        <v>0.21951219512195122</v>
      </c>
      <c r="G82" s="103">
        <f t="shared" si="20"/>
        <v>2183.1000000000004</v>
      </c>
      <c r="H82" s="109">
        <f t="shared" si="21"/>
        <v>-133.10000000000036</v>
      </c>
      <c r="I82" s="161"/>
      <c r="J82" s="118">
        <v>685.95</v>
      </c>
      <c r="K82" s="118"/>
      <c r="L82" s="118"/>
      <c r="M82" s="118"/>
      <c r="N82" s="118"/>
      <c r="O82" s="118"/>
      <c r="P82" s="118">
        <v>1497.15</v>
      </c>
      <c r="Q82" s="118"/>
      <c r="R82" s="118"/>
      <c r="S82" s="118"/>
      <c r="T82" s="118"/>
      <c r="U82" s="118"/>
    </row>
    <row r="83" spans="1:23" s="10" customFormat="1" ht="18" customHeight="1" x14ac:dyDescent="0.25">
      <c r="A83" s="82" t="s">
        <v>134</v>
      </c>
      <c r="B83" s="77"/>
      <c r="C83" s="145" t="s">
        <v>213</v>
      </c>
      <c r="D83" s="93">
        <v>500</v>
      </c>
      <c r="E83" s="94">
        <v>2500</v>
      </c>
      <c r="F83" s="173">
        <f t="shared" si="19"/>
        <v>4</v>
      </c>
      <c r="G83" s="103">
        <f t="shared" si="20"/>
        <v>1350</v>
      </c>
      <c r="H83" s="109">
        <f t="shared" si="21"/>
        <v>-850</v>
      </c>
      <c r="I83" s="161"/>
      <c r="J83" s="118">
        <v>450</v>
      </c>
      <c r="K83" s="118"/>
      <c r="L83" s="118"/>
      <c r="M83" s="118"/>
      <c r="N83" s="118"/>
      <c r="O83" s="118">
        <v>900</v>
      </c>
      <c r="P83" s="118"/>
      <c r="Q83" s="118"/>
      <c r="R83" s="118"/>
      <c r="S83" s="118"/>
      <c r="T83" s="118"/>
      <c r="U83" s="118"/>
    </row>
    <row r="84" spans="1:23" s="10" customFormat="1" ht="18" customHeight="1" x14ac:dyDescent="0.25">
      <c r="A84" s="75" t="s">
        <v>204</v>
      </c>
      <c r="B84" s="76"/>
      <c r="C84" s="147"/>
      <c r="D84" s="96">
        <v>8841.5</v>
      </c>
      <c r="E84" s="97">
        <f>SUM(SUM(E73:E74)+SUM(E77:E83))</f>
        <v>11041.5</v>
      </c>
      <c r="F84" s="173">
        <f t="shared" si="19"/>
        <v>0.24882655657976588</v>
      </c>
      <c r="G84" s="96">
        <f>SUM(SUM(G73:G74)+SUM(G77:G83))</f>
        <v>11837.44</v>
      </c>
      <c r="H84" s="109">
        <f t="shared" si="21"/>
        <v>-2995.9400000000005</v>
      </c>
      <c r="I84" s="163"/>
      <c r="J84" s="122">
        <f>SUM(J73:J83)</f>
        <v>1539.5300000000002</v>
      </c>
      <c r="K84" s="122">
        <f t="shared" ref="K84:U84" si="22">SUM(K73:K83)</f>
        <v>426.82000000000005</v>
      </c>
      <c r="L84" s="122">
        <f t="shared" si="22"/>
        <v>459.99</v>
      </c>
      <c r="M84" s="122">
        <f t="shared" si="22"/>
        <v>376.86</v>
      </c>
      <c r="N84" s="122">
        <f t="shared" si="22"/>
        <v>584.74</v>
      </c>
      <c r="O84" s="122">
        <f t="shared" si="22"/>
        <v>1089.1100000000001</v>
      </c>
      <c r="P84" s="122">
        <f t="shared" si="22"/>
        <v>2215.58</v>
      </c>
      <c r="Q84" s="122">
        <f t="shared" si="22"/>
        <v>4646.46</v>
      </c>
      <c r="R84" s="122">
        <f t="shared" si="22"/>
        <v>498.35</v>
      </c>
      <c r="S84" s="122">
        <f t="shared" si="22"/>
        <v>0</v>
      </c>
      <c r="T84" s="122">
        <f t="shared" si="22"/>
        <v>0</v>
      </c>
      <c r="U84" s="122">
        <f t="shared" si="22"/>
        <v>0</v>
      </c>
    </row>
    <row r="85" spans="1:23" s="10" customFormat="1" ht="18" customHeight="1" x14ac:dyDescent="0.25">
      <c r="A85" s="44"/>
      <c r="B85" s="29"/>
      <c r="C85" s="148"/>
      <c r="D85" s="50"/>
      <c r="E85" s="45"/>
      <c r="F85" s="171" t="str">
        <f t="shared" si="19"/>
        <v/>
      </c>
      <c r="G85" s="45"/>
      <c r="H85" s="51"/>
      <c r="I85" s="30"/>
      <c r="J85" s="46"/>
      <c r="K85" s="46"/>
      <c r="L85" s="46"/>
      <c r="M85" s="9"/>
      <c r="N85" s="9"/>
      <c r="O85" s="9"/>
      <c r="P85" s="9"/>
      <c r="Q85" s="9"/>
      <c r="R85" s="9"/>
      <c r="S85" s="9"/>
      <c r="T85" s="9"/>
      <c r="U85" s="9"/>
    </row>
    <row r="86" spans="1:23" s="19" customFormat="1" ht="18" customHeight="1" x14ac:dyDescent="0.25">
      <c r="A86" s="52" t="s">
        <v>71</v>
      </c>
      <c r="B86" s="53" t="s">
        <v>19</v>
      </c>
      <c r="C86" s="143"/>
      <c r="D86" s="91" t="s">
        <v>224</v>
      </c>
      <c r="E86" s="92" t="s">
        <v>239</v>
      </c>
      <c r="F86" s="178" t="s">
        <v>225</v>
      </c>
      <c r="G86" s="55" t="s">
        <v>231</v>
      </c>
      <c r="H86" s="108" t="s">
        <v>216</v>
      </c>
      <c r="I86" s="160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</row>
    <row r="87" spans="1:23" s="10" customFormat="1" ht="19.5" customHeight="1" x14ac:dyDescent="0.25">
      <c r="A87" s="71" t="s">
        <v>71</v>
      </c>
      <c r="B87" s="72" t="s">
        <v>72</v>
      </c>
      <c r="C87" s="145" t="s">
        <v>214</v>
      </c>
      <c r="D87" s="93">
        <v>2500</v>
      </c>
      <c r="E87" s="98">
        <f>SUM(E88:E92)</f>
        <v>1400</v>
      </c>
      <c r="F87" s="173">
        <f t="shared" ref="F87:F102" si="23">IF(E87&gt;0.001,IF(D87&gt;0.001,(E87-D87)/D87,1),"")</f>
        <v>-0.44</v>
      </c>
      <c r="G87" s="112">
        <f>SUM(G88:G92)</f>
        <v>967.42000000000007</v>
      </c>
      <c r="H87" s="113">
        <f t="shared" ref="H87:H101" si="24">D87-G87</f>
        <v>1532.58</v>
      </c>
      <c r="I87" s="161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</row>
    <row r="88" spans="1:23" s="10" customFormat="1" ht="18" customHeight="1" x14ac:dyDescent="0.25">
      <c r="A88" s="78" t="s">
        <v>232</v>
      </c>
      <c r="B88" s="80" t="s">
        <v>72</v>
      </c>
      <c r="C88" s="145"/>
      <c r="D88" s="99">
        <v>500</v>
      </c>
      <c r="E88" s="100">
        <v>500</v>
      </c>
      <c r="F88" s="173">
        <f t="shared" si="23"/>
        <v>0</v>
      </c>
      <c r="G88" s="100">
        <f t="shared" ref="G88:G100" si="25">SUM(J88:U88)</f>
        <v>450.35</v>
      </c>
      <c r="H88" s="113">
        <f t="shared" si="24"/>
        <v>49.649999999999977</v>
      </c>
      <c r="I88" s="161"/>
      <c r="J88" s="123">
        <v>15.81</v>
      </c>
      <c r="K88" s="123">
        <f>35.84+20.02</f>
        <v>55.86</v>
      </c>
      <c r="L88" s="123"/>
      <c r="M88" s="123">
        <v>256.68</v>
      </c>
      <c r="N88" s="123"/>
      <c r="O88" s="123"/>
      <c r="P88" s="123"/>
      <c r="Q88" s="123">
        <v>122</v>
      </c>
      <c r="R88" s="123"/>
      <c r="S88" s="123"/>
      <c r="T88" s="123"/>
      <c r="U88" s="123"/>
    </row>
    <row r="89" spans="1:23" s="10" customFormat="1" ht="18" customHeight="1" x14ac:dyDescent="0.25">
      <c r="A89" s="78" t="s">
        <v>196</v>
      </c>
      <c r="B89" s="80" t="s">
        <v>72</v>
      </c>
      <c r="C89" s="145"/>
      <c r="D89" s="99">
        <v>500</v>
      </c>
      <c r="E89" s="100">
        <v>500</v>
      </c>
      <c r="F89" s="173">
        <f t="shared" si="23"/>
        <v>0</v>
      </c>
      <c r="G89" s="100">
        <f t="shared" si="25"/>
        <v>241.78</v>
      </c>
      <c r="H89" s="113">
        <f t="shared" si="24"/>
        <v>258.22000000000003</v>
      </c>
      <c r="I89" s="161"/>
      <c r="J89" s="123">
        <f>84+1.01+5.92</f>
        <v>90.93</v>
      </c>
      <c r="K89" s="123">
        <v>4.8499999999999996</v>
      </c>
      <c r="L89" s="123">
        <v>73</v>
      </c>
      <c r="M89" s="123"/>
      <c r="N89" s="123">
        <v>73</v>
      </c>
      <c r="O89" s="123"/>
      <c r="P89" s="123"/>
      <c r="Q89" s="123"/>
      <c r="R89" s="123"/>
      <c r="S89" s="123"/>
      <c r="T89" s="123"/>
      <c r="U89" s="123"/>
      <c r="W89" s="20"/>
    </row>
    <row r="90" spans="1:23" s="10" customFormat="1" ht="18" customHeight="1" x14ac:dyDescent="0.25">
      <c r="A90" s="78" t="s">
        <v>197</v>
      </c>
      <c r="B90" s="80" t="s">
        <v>72</v>
      </c>
      <c r="C90" s="145"/>
      <c r="D90" s="99">
        <v>500</v>
      </c>
      <c r="E90" s="100">
        <v>200</v>
      </c>
      <c r="F90" s="173">
        <f t="shared" si="23"/>
        <v>-0.6</v>
      </c>
      <c r="G90" s="100">
        <f t="shared" si="25"/>
        <v>110.83999999999999</v>
      </c>
      <c r="H90" s="113">
        <f t="shared" si="24"/>
        <v>389.16</v>
      </c>
      <c r="I90" s="161"/>
      <c r="J90" s="123"/>
      <c r="K90" s="123"/>
      <c r="L90" s="123">
        <v>5.85</v>
      </c>
      <c r="M90" s="123">
        <f>44.28+50.33</f>
        <v>94.61</v>
      </c>
      <c r="N90" s="123"/>
      <c r="O90" s="123"/>
      <c r="P90" s="123">
        <v>10.38</v>
      </c>
      <c r="Q90" s="123"/>
      <c r="R90" s="123"/>
      <c r="S90" s="123"/>
      <c r="T90" s="123"/>
      <c r="U90" s="123"/>
    </row>
    <row r="91" spans="1:23" s="10" customFormat="1" ht="18" customHeight="1" x14ac:dyDescent="0.25">
      <c r="A91" s="78" t="s">
        <v>125</v>
      </c>
      <c r="B91" s="80" t="s">
        <v>72</v>
      </c>
      <c r="C91" s="145"/>
      <c r="D91" s="99">
        <v>500</v>
      </c>
      <c r="E91" s="100">
        <v>0</v>
      </c>
      <c r="F91" s="173" t="str">
        <f t="shared" si="23"/>
        <v/>
      </c>
      <c r="G91" s="100">
        <f t="shared" si="25"/>
        <v>0</v>
      </c>
      <c r="H91" s="113">
        <f t="shared" si="24"/>
        <v>500</v>
      </c>
      <c r="I91" s="161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</row>
    <row r="92" spans="1:23" s="10" customFormat="1" ht="18" customHeight="1" x14ac:dyDescent="0.25">
      <c r="A92" s="78" t="s">
        <v>195</v>
      </c>
      <c r="B92" s="80"/>
      <c r="C92" s="145"/>
      <c r="D92" s="99">
        <v>500</v>
      </c>
      <c r="E92" s="100">
        <v>200</v>
      </c>
      <c r="F92" s="173">
        <f t="shared" si="23"/>
        <v>-0.6</v>
      </c>
      <c r="G92" s="100">
        <f t="shared" si="25"/>
        <v>164.45</v>
      </c>
      <c r="H92" s="113">
        <f t="shared" si="24"/>
        <v>335.55</v>
      </c>
      <c r="I92" s="161"/>
      <c r="J92" s="123"/>
      <c r="K92" s="123"/>
      <c r="L92" s="123"/>
      <c r="M92" s="123"/>
      <c r="N92" s="123"/>
      <c r="O92" s="123"/>
      <c r="P92" s="123">
        <v>164.45</v>
      </c>
      <c r="Q92" s="123"/>
      <c r="R92" s="123"/>
      <c r="S92" s="123"/>
      <c r="T92" s="123"/>
      <c r="U92" s="123"/>
    </row>
    <row r="93" spans="1:23" s="10" customFormat="1" ht="18" customHeight="1" x14ac:dyDescent="0.25">
      <c r="A93" s="71" t="s">
        <v>205</v>
      </c>
      <c r="B93" s="72"/>
      <c r="C93" s="145" t="s">
        <v>214</v>
      </c>
      <c r="D93" s="93">
        <v>2582.9899999999998</v>
      </c>
      <c r="E93" s="98">
        <f>SUM(E94:E97)</f>
        <v>3200</v>
      </c>
      <c r="F93" s="173">
        <f t="shared" si="23"/>
        <v>0.2388743278138902</v>
      </c>
      <c r="G93" s="112">
        <f>SUM(G94:G97)</f>
        <v>1518.44</v>
      </c>
      <c r="H93" s="113">
        <f t="shared" si="24"/>
        <v>1064.5499999999997</v>
      </c>
      <c r="I93" s="161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</row>
    <row r="94" spans="1:23" s="10" customFormat="1" ht="18" customHeight="1" x14ac:dyDescent="0.25">
      <c r="A94" s="78" t="s">
        <v>198</v>
      </c>
      <c r="B94" s="79" t="s">
        <v>72</v>
      </c>
      <c r="C94" s="145"/>
      <c r="D94" s="99">
        <v>95.99</v>
      </c>
      <c r="E94" s="100">
        <v>100</v>
      </c>
      <c r="F94" s="173">
        <f t="shared" si="23"/>
        <v>4.1775184915095381E-2</v>
      </c>
      <c r="G94" s="100">
        <f t="shared" si="25"/>
        <v>95.99</v>
      </c>
      <c r="H94" s="113">
        <f t="shared" si="24"/>
        <v>0</v>
      </c>
      <c r="I94" s="161"/>
      <c r="J94" s="123"/>
      <c r="K94" s="123"/>
      <c r="L94" s="123"/>
      <c r="M94" s="123"/>
      <c r="N94" s="123">
        <v>95.99</v>
      </c>
      <c r="O94" s="123"/>
      <c r="P94" s="123"/>
      <c r="Q94" s="123"/>
      <c r="R94" s="123"/>
      <c r="S94" s="123"/>
      <c r="T94" s="123"/>
      <c r="U94" s="123"/>
    </row>
    <row r="95" spans="1:23" s="10" customFormat="1" ht="18" customHeight="1" x14ac:dyDescent="0.25">
      <c r="A95" s="78" t="s">
        <v>199</v>
      </c>
      <c r="B95" s="79" t="s">
        <v>72</v>
      </c>
      <c r="C95" s="145"/>
      <c r="D95" s="99">
        <v>800</v>
      </c>
      <c r="E95" s="100">
        <v>800</v>
      </c>
      <c r="F95" s="173">
        <f t="shared" si="23"/>
        <v>0</v>
      </c>
      <c r="G95" s="100">
        <f t="shared" si="25"/>
        <v>617.45000000000005</v>
      </c>
      <c r="H95" s="113">
        <f t="shared" si="24"/>
        <v>182.54999999999995</v>
      </c>
      <c r="I95" s="161"/>
      <c r="J95" s="123">
        <v>97</v>
      </c>
      <c r="K95" s="123">
        <v>157</v>
      </c>
      <c r="L95" s="123">
        <v>37</v>
      </c>
      <c r="M95" s="123">
        <v>37</v>
      </c>
      <c r="N95" s="123">
        <f>52.75+130</f>
        <v>182.75</v>
      </c>
      <c r="O95" s="123"/>
      <c r="P95" s="123"/>
      <c r="Q95" s="123">
        <v>53.35</v>
      </c>
      <c r="R95" s="123">
        <v>53.35</v>
      </c>
      <c r="S95" s="123"/>
      <c r="T95" s="123"/>
      <c r="U95" s="123"/>
    </row>
    <row r="96" spans="1:23" s="10" customFormat="1" ht="18" customHeight="1" x14ac:dyDescent="0.25">
      <c r="A96" s="78" t="s">
        <v>200</v>
      </c>
      <c r="B96" s="79" t="s">
        <v>72</v>
      </c>
      <c r="C96" s="145"/>
      <c r="D96" s="99">
        <v>920</v>
      </c>
      <c r="E96" s="100">
        <v>1300</v>
      </c>
      <c r="F96" s="173">
        <f t="shared" si="23"/>
        <v>0.41304347826086957</v>
      </c>
      <c r="G96" s="100">
        <f t="shared" si="25"/>
        <v>0</v>
      </c>
      <c r="H96" s="113">
        <f t="shared" si="24"/>
        <v>920</v>
      </c>
      <c r="I96" s="161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</row>
    <row r="97" spans="1:21" s="10" customFormat="1" ht="18" customHeight="1" x14ac:dyDescent="0.25">
      <c r="A97" s="84" t="s">
        <v>132</v>
      </c>
      <c r="B97" s="79" t="s">
        <v>72</v>
      </c>
      <c r="C97" s="145"/>
      <c r="D97" s="99">
        <v>767</v>
      </c>
      <c r="E97" s="100">
        <v>1000</v>
      </c>
      <c r="F97" s="173">
        <f t="shared" si="23"/>
        <v>0.30378096479791394</v>
      </c>
      <c r="G97" s="100">
        <f t="shared" si="25"/>
        <v>805</v>
      </c>
      <c r="H97" s="113">
        <f t="shared" si="24"/>
        <v>-38</v>
      </c>
      <c r="I97" s="161"/>
      <c r="J97" s="123"/>
      <c r="K97" s="123"/>
      <c r="L97" s="123"/>
      <c r="M97" s="123"/>
      <c r="N97" s="123"/>
      <c r="O97" s="123"/>
      <c r="P97" s="123"/>
      <c r="Q97" s="123"/>
      <c r="R97" s="123">
        <v>805</v>
      </c>
      <c r="S97" s="123"/>
      <c r="T97" s="123"/>
      <c r="U97" s="123"/>
    </row>
    <row r="98" spans="1:21" s="10" customFormat="1" ht="18" customHeight="1" x14ac:dyDescent="0.25">
      <c r="A98" s="84" t="s">
        <v>241</v>
      </c>
      <c r="B98" s="79"/>
      <c r="C98" s="145"/>
      <c r="D98" s="99"/>
      <c r="E98" s="100"/>
      <c r="F98" s="173"/>
      <c r="G98" s="100"/>
      <c r="H98" s="113"/>
      <c r="I98" s="161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</row>
    <row r="99" spans="1:21" s="10" customFormat="1" ht="18" customHeight="1" x14ac:dyDescent="0.25">
      <c r="A99" s="85" t="s">
        <v>201</v>
      </c>
      <c r="B99" s="86" t="s">
        <v>77</v>
      </c>
      <c r="C99" s="145" t="s">
        <v>213</v>
      </c>
      <c r="D99" s="93">
        <v>8000</v>
      </c>
      <c r="E99" s="94">
        <v>8000</v>
      </c>
      <c r="F99" s="173">
        <f t="shared" si="23"/>
        <v>0</v>
      </c>
      <c r="G99" s="103">
        <f t="shared" si="25"/>
        <v>7164</v>
      </c>
      <c r="H99" s="113">
        <f t="shared" si="24"/>
        <v>836</v>
      </c>
      <c r="I99" s="161"/>
      <c r="J99" s="123"/>
      <c r="K99" s="123"/>
      <c r="L99" s="123">
        <v>741</v>
      </c>
      <c r="M99" s="123">
        <v>6423</v>
      </c>
      <c r="N99" s="123"/>
      <c r="O99" s="123"/>
      <c r="P99" s="123"/>
      <c r="Q99" s="123"/>
      <c r="R99" s="123"/>
      <c r="S99" s="123"/>
      <c r="T99" s="123"/>
      <c r="U99" s="123"/>
    </row>
    <row r="100" spans="1:21" s="10" customFormat="1" ht="18" customHeight="1" x14ac:dyDescent="0.25">
      <c r="A100" s="71" t="s">
        <v>6</v>
      </c>
      <c r="B100" s="77" t="s">
        <v>74</v>
      </c>
      <c r="C100" s="145" t="s">
        <v>213</v>
      </c>
      <c r="D100" s="93">
        <v>0</v>
      </c>
      <c r="E100" s="94">
        <v>0</v>
      </c>
      <c r="F100" s="173" t="str">
        <f t="shared" si="23"/>
        <v/>
      </c>
      <c r="G100" s="103">
        <f t="shared" si="25"/>
        <v>0</v>
      </c>
      <c r="H100" s="113">
        <f t="shared" si="24"/>
        <v>0</v>
      </c>
      <c r="I100" s="161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1:21" s="10" customFormat="1" ht="18" customHeight="1" x14ac:dyDescent="0.25">
      <c r="A101" s="75" t="s">
        <v>194</v>
      </c>
      <c r="B101" s="76"/>
      <c r="C101" s="147"/>
      <c r="D101" s="96">
        <v>13082.99</v>
      </c>
      <c r="E101" s="97">
        <f>E87+E93+E99+E100</f>
        <v>12600</v>
      </c>
      <c r="F101" s="173">
        <f t="shared" si="23"/>
        <v>-3.691740190889084E-2</v>
      </c>
      <c r="G101" s="96">
        <f>G87+G93+G99+G100</f>
        <v>9649.86</v>
      </c>
      <c r="H101" s="113">
        <f t="shared" si="24"/>
        <v>3433.1299999999992</v>
      </c>
      <c r="I101" s="163"/>
      <c r="J101" s="122">
        <f>SUM(J88:J100)</f>
        <v>203.74</v>
      </c>
      <c r="K101" s="122">
        <f t="shared" ref="K101:U101" si="26">SUM(K88:K100)</f>
        <v>217.71</v>
      </c>
      <c r="L101" s="122">
        <f t="shared" si="26"/>
        <v>856.85</v>
      </c>
      <c r="M101" s="122">
        <f t="shared" si="26"/>
        <v>6811.29</v>
      </c>
      <c r="N101" s="122">
        <f t="shared" si="26"/>
        <v>351.74</v>
      </c>
      <c r="O101" s="122">
        <f t="shared" si="26"/>
        <v>0</v>
      </c>
      <c r="P101" s="122">
        <f t="shared" si="26"/>
        <v>174.82999999999998</v>
      </c>
      <c r="Q101" s="122">
        <f t="shared" si="26"/>
        <v>175.35</v>
      </c>
      <c r="R101" s="122">
        <f t="shared" si="26"/>
        <v>858.35</v>
      </c>
      <c r="S101" s="122">
        <f t="shared" si="26"/>
        <v>0</v>
      </c>
      <c r="T101" s="122">
        <f t="shared" si="26"/>
        <v>0</v>
      </c>
      <c r="U101" s="122">
        <f t="shared" si="26"/>
        <v>0</v>
      </c>
    </row>
    <row r="102" spans="1:21" s="10" customFormat="1" ht="18" customHeight="1" x14ac:dyDescent="0.25">
      <c r="A102" s="44"/>
      <c r="B102" s="48"/>
      <c r="C102" s="145"/>
      <c r="D102" s="30"/>
      <c r="E102" s="45"/>
      <c r="F102" s="171" t="str">
        <f t="shared" si="23"/>
        <v/>
      </c>
      <c r="G102" s="45"/>
      <c r="H102" s="31"/>
      <c r="I102" s="30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s="19" customFormat="1" ht="18" customHeight="1" x14ac:dyDescent="0.25">
      <c r="A103" s="52" t="s">
        <v>17</v>
      </c>
      <c r="B103" s="53" t="s">
        <v>19</v>
      </c>
      <c r="C103" s="143"/>
      <c r="D103" s="91" t="s">
        <v>224</v>
      </c>
      <c r="E103" s="92" t="s">
        <v>239</v>
      </c>
      <c r="F103" s="178" t="s">
        <v>225</v>
      </c>
      <c r="G103" s="55" t="s">
        <v>231</v>
      </c>
      <c r="H103" s="108" t="s">
        <v>216</v>
      </c>
      <c r="I103" s="160"/>
      <c r="J103" s="117" t="s">
        <v>20</v>
      </c>
      <c r="K103" s="117" t="s">
        <v>21</v>
      </c>
      <c r="L103" s="117" t="s">
        <v>22</v>
      </c>
      <c r="M103" s="117" t="s">
        <v>23</v>
      </c>
      <c r="N103" s="117" t="s">
        <v>24</v>
      </c>
      <c r="O103" s="117" t="s">
        <v>25</v>
      </c>
      <c r="P103" s="117" t="s">
        <v>26</v>
      </c>
      <c r="Q103" s="117" t="s">
        <v>27</v>
      </c>
      <c r="R103" s="117" t="s">
        <v>28</v>
      </c>
      <c r="S103" s="117" t="s">
        <v>29</v>
      </c>
      <c r="T103" s="117" t="s">
        <v>30</v>
      </c>
      <c r="U103" s="117" t="s">
        <v>31</v>
      </c>
    </row>
    <row r="104" spans="1:21" s="10" customFormat="1" ht="18" customHeight="1" x14ac:dyDescent="0.25">
      <c r="A104" s="71" t="s">
        <v>97</v>
      </c>
      <c r="B104" s="72" t="s">
        <v>79</v>
      </c>
      <c r="C104" s="145" t="s">
        <v>213</v>
      </c>
      <c r="D104" s="93">
        <v>40375</v>
      </c>
      <c r="E104" s="94">
        <v>42000</v>
      </c>
      <c r="F104" s="173">
        <f t="shared" ref="F104:F110" si="27">IF(E104&gt;0.001,IF(D104&gt;0.001,(E104-D104)/D104,1),"")</f>
        <v>4.0247678018575851E-2</v>
      </c>
      <c r="G104" s="103">
        <f>SUM(J104:U104)</f>
        <v>100385.52</v>
      </c>
      <c r="H104" s="109">
        <f t="shared" ref="H104:H109" si="28">D104-G104</f>
        <v>-60010.520000000004</v>
      </c>
      <c r="I104" s="161"/>
      <c r="J104" s="123"/>
      <c r="K104" s="123">
        <f>53975+20187.5</f>
        <v>74162.5</v>
      </c>
      <c r="L104" s="123"/>
      <c r="M104" s="123"/>
      <c r="N104" s="123"/>
      <c r="O104" s="123"/>
      <c r="P104" s="123">
        <v>6035.52</v>
      </c>
      <c r="Q104" s="123"/>
      <c r="R104" s="123">
        <v>20187.5</v>
      </c>
      <c r="S104" s="123"/>
      <c r="T104" s="123"/>
      <c r="U104" s="123">
        <f t="shared" ref="U104:U108" si="29">SUM(V104:AG104)</f>
        <v>0</v>
      </c>
    </row>
    <row r="105" spans="1:21" s="10" customFormat="1" ht="18" customHeight="1" x14ac:dyDescent="0.25">
      <c r="A105" s="71" t="s">
        <v>98</v>
      </c>
      <c r="B105" s="72" t="s">
        <v>79</v>
      </c>
      <c r="C105" s="145" t="s">
        <v>213</v>
      </c>
      <c r="D105" s="93">
        <v>9694.9599999999991</v>
      </c>
      <c r="E105" s="94">
        <v>11000</v>
      </c>
      <c r="F105" s="173">
        <f t="shared" si="27"/>
        <v>0.13461014795316339</v>
      </c>
      <c r="G105" s="103">
        <f>SUM(J105:U105)</f>
        <v>12395.480000000001</v>
      </c>
      <c r="H105" s="109">
        <f t="shared" si="28"/>
        <v>-2700.5200000000023</v>
      </c>
      <c r="I105" s="161"/>
      <c r="J105" s="123"/>
      <c r="K105" s="123"/>
      <c r="L105" s="123"/>
      <c r="M105" s="123"/>
      <c r="N105" s="123"/>
      <c r="O105" s="123"/>
      <c r="P105" s="123">
        <f>2011.78+10383.7</f>
        <v>12395.480000000001</v>
      </c>
      <c r="Q105" s="123"/>
      <c r="R105" s="123"/>
      <c r="S105" s="123"/>
      <c r="T105" s="123"/>
      <c r="U105" s="123">
        <f t="shared" si="29"/>
        <v>0</v>
      </c>
    </row>
    <row r="106" spans="1:21" s="10" customFormat="1" ht="18" customHeight="1" x14ac:dyDescent="0.25">
      <c r="A106" s="71" t="s">
        <v>99</v>
      </c>
      <c r="B106" s="72" t="s">
        <v>79</v>
      </c>
      <c r="C106" s="145" t="s">
        <v>213</v>
      </c>
      <c r="D106" s="93">
        <v>8116.4</v>
      </c>
      <c r="E106" s="94">
        <v>8500</v>
      </c>
      <c r="F106" s="173">
        <f t="shared" si="27"/>
        <v>4.7262333054063424E-2</v>
      </c>
      <c r="G106" s="103">
        <f>SUM(J106:U106)</f>
        <v>9125.92</v>
      </c>
      <c r="H106" s="109">
        <f t="shared" si="28"/>
        <v>-1009.5200000000004</v>
      </c>
      <c r="I106" s="161"/>
      <c r="J106" s="123"/>
      <c r="K106" s="123"/>
      <c r="L106" s="123"/>
      <c r="M106" s="123"/>
      <c r="N106" s="123"/>
      <c r="O106" s="123">
        <v>8120</v>
      </c>
      <c r="P106" s="123">
        <v>1005.92</v>
      </c>
      <c r="Q106" s="123"/>
      <c r="R106" s="123"/>
      <c r="S106" s="123"/>
      <c r="T106" s="123"/>
      <c r="U106" s="123">
        <f t="shared" si="29"/>
        <v>0</v>
      </c>
    </row>
    <row r="107" spans="1:21" s="10" customFormat="1" ht="18" customHeight="1" x14ac:dyDescent="0.25">
      <c r="A107" s="71" t="s">
        <v>0</v>
      </c>
      <c r="B107" s="72" t="s">
        <v>80</v>
      </c>
      <c r="C107" s="145" t="s">
        <v>213</v>
      </c>
      <c r="D107" s="93">
        <v>1462</v>
      </c>
      <c r="E107" s="94">
        <v>1800</v>
      </c>
      <c r="F107" s="173">
        <f t="shared" si="27"/>
        <v>0.23119015047879618</v>
      </c>
      <c r="G107" s="103">
        <f>SUM(J107:U107)</f>
        <v>1680</v>
      </c>
      <c r="H107" s="109">
        <f t="shared" si="28"/>
        <v>-218</v>
      </c>
      <c r="I107" s="161"/>
      <c r="J107" s="123"/>
      <c r="K107" s="123"/>
      <c r="L107" s="123"/>
      <c r="M107" s="123"/>
      <c r="N107" s="123"/>
      <c r="O107" s="123"/>
      <c r="P107" s="123"/>
      <c r="Q107" s="123"/>
      <c r="R107" s="123">
        <v>1680</v>
      </c>
      <c r="S107" s="123"/>
      <c r="T107" s="123"/>
      <c r="U107" s="123">
        <f t="shared" si="29"/>
        <v>0</v>
      </c>
    </row>
    <row r="108" spans="1:21" s="10" customFormat="1" ht="18" customHeight="1" x14ac:dyDescent="0.25">
      <c r="A108" s="87" t="s">
        <v>81</v>
      </c>
      <c r="B108" s="72"/>
      <c r="C108" s="145" t="s">
        <v>213</v>
      </c>
      <c r="D108" s="93">
        <v>0</v>
      </c>
      <c r="E108" s="94">
        <v>0</v>
      </c>
      <c r="F108" s="173" t="str">
        <f t="shared" si="27"/>
        <v/>
      </c>
      <c r="G108" s="103">
        <f>SUM(J108:U108)</f>
        <v>358.73</v>
      </c>
      <c r="H108" s="109">
        <f t="shared" si="28"/>
        <v>-358.73</v>
      </c>
      <c r="I108" s="161"/>
      <c r="J108" s="123"/>
      <c r="K108" s="123"/>
      <c r="L108" s="123"/>
      <c r="M108" s="123">
        <v>358.73</v>
      </c>
      <c r="N108" s="123"/>
      <c r="O108" s="123"/>
      <c r="P108" s="123"/>
      <c r="Q108" s="123"/>
      <c r="R108" s="123"/>
      <c r="S108" s="123"/>
      <c r="T108" s="123"/>
      <c r="U108" s="123">
        <f t="shared" si="29"/>
        <v>0</v>
      </c>
    </row>
    <row r="109" spans="1:21" s="10" customFormat="1" ht="18" customHeight="1" x14ac:dyDescent="0.25">
      <c r="A109" s="75" t="s">
        <v>82</v>
      </c>
      <c r="B109" s="76"/>
      <c r="C109" s="147"/>
      <c r="D109" s="96">
        <v>59648.36</v>
      </c>
      <c r="E109" s="97">
        <f>SUM(E104:E108)</f>
        <v>63300</v>
      </c>
      <c r="F109" s="173">
        <f t="shared" si="27"/>
        <v>6.1219453477010924E-2</v>
      </c>
      <c r="G109" s="96">
        <f>SUM(G104:G108)</f>
        <v>123945.65</v>
      </c>
      <c r="H109" s="109">
        <f t="shared" si="28"/>
        <v>-64297.289999999994</v>
      </c>
      <c r="I109" s="163"/>
      <c r="J109" s="122">
        <f t="shared" ref="J109:U109" si="30">SUM(J104:J108)</f>
        <v>0</v>
      </c>
      <c r="K109" s="122">
        <f t="shared" si="30"/>
        <v>74162.5</v>
      </c>
      <c r="L109" s="122">
        <f t="shared" si="30"/>
        <v>0</v>
      </c>
      <c r="M109" s="122">
        <f t="shared" si="30"/>
        <v>358.73</v>
      </c>
      <c r="N109" s="122">
        <f t="shared" si="30"/>
        <v>0</v>
      </c>
      <c r="O109" s="122">
        <f t="shared" si="30"/>
        <v>8120</v>
      </c>
      <c r="P109" s="122">
        <f t="shared" si="30"/>
        <v>19436.919999999998</v>
      </c>
      <c r="Q109" s="122">
        <f t="shared" si="30"/>
        <v>0</v>
      </c>
      <c r="R109" s="122">
        <f t="shared" si="30"/>
        <v>21867.5</v>
      </c>
      <c r="S109" s="122">
        <f t="shared" si="30"/>
        <v>0</v>
      </c>
      <c r="T109" s="122">
        <f t="shared" si="30"/>
        <v>0</v>
      </c>
      <c r="U109" s="122">
        <f t="shared" si="30"/>
        <v>0</v>
      </c>
    </row>
    <row r="110" spans="1:21" s="10" customFormat="1" ht="18" customHeight="1" x14ac:dyDescent="0.25">
      <c r="A110" s="44"/>
      <c r="B110" s="29"/>
      <c r="C110" s="148"/>
      <c r="D110" s="50"/>
      <c r="E110" s="45"/>
      <c r="F110" s="171" t="str">
        <f t="shared" si="27"/>
        <v/>
      </c>
      <c r="G110" s="45"/>
      <c r="H110" s="51"/>
      <c r="I110" s="3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s="19" customFormat="1" ht="19.5" customHeight="1" x14ac:dyDescent="0.25">
      <c r="A111" s="52" t="s">
        <v>83</v>
      </c>
      <c r="B111" s="53" t="s">
        <v>19</v>
      </c>
      <c r="C111" s="143"/>
      <c r="D111" s="91" t="s">
        <v>224</v>
      </c>
      <c r="E111" s="92" t="s">
        <v>239</v>
      </c>
      <c r="F111" s="178" t="s">
        <v>225</v>
      </c>
      <c r="G111" s="55" t="s">
        <v>231</v>
      </c>
      <c r="H111" s="108" t="s">
        <v>216</v>
      </c>
      <c r="I111" s="160"/>
      <c r="J111" s="117" t="s">
        <v>20</v>
      </c>
      <c r="K111" s="117" t="s">
        <v>21</v>
      </c>
      <c r="L111" s="117" t="s">
        <v>22</v>
      </c>
      <c r="M111" s="117" t="s">
        <v>23</v>
      </c>
      <c r="N111" s="117" t="s">
        <v>24</v>
      </c>
      <c r="O111" s="117" t="s">
        <v>25</v>
      </c>
      <c r="P111" s="117" t="s">
        <v>26</v>
      </c>
      <c r="Q111" s="117" t="s">
        <v>27</v>
      </c>
      <c r="R111" s="117" t="s">
        <v>28</v>
      </c>
      <c r="S111" s="117" t="s">
        <v>29</v>
      </c>
      <c r="T111" s="117" t="s">
        <v>30</v>
      </c>
      <c r="U111" s="117" t="s">
        <v>31</v>
      </c>
    </row>
    <row r="112" spans="1:21" s="10" customFormat="1" ht="18" customHeight="1" x14ac:dyDescent="0.25">
      <c r="A112" s="71" t="s">
        <v>217</v>
      </c>
      <c r="B112" s="72" t="s">
        <v>84</v>
      </c>
      <c r="C112" s="145" t="s">
        <v>213</v>
      </c>
      <c r="D112" s="93">
        <v>95000</v>
      </c>
      <c r="E112" s="94">
        <v>95000</v>
      </c>
      <c r="F112" s="173">
        <f t="shared" ref="F112:F127" si="31">IF(E112&gt;0.001,IF(D112&gt;0.001,(E112-D112)/D112,1),"")</f>
        <v>0</v>
      </c>
      <c r="G112" s="103">
        <f t="shared" ref="G112:G125" si="32">SUM(J112:U112)</f>
        <v>43415.92</v>
      </c>
      <c r="H112" s="109">
        <f t="shared" ref="H112:H122" si="33">D112-G112</f>
        <v>51584.08</v>
      </c>
      <c r="I112" s="161"/>
      <c r="J112" s="123">
        <v>13610.19</v>
      </c>
      <c r="K112" s="123">
        <v>27455.81</v>
      </c>
      <c r="L112" s="123">
        <v>1411.33</v>
      </c>
      <c r="M112" s="123">
        <v>938.59</v>
      </c>
      <c r="N112" s="123"/>
      <c r="O112" s="123"/>
      <c r="P112" s="123"/>
      <c r="Q112" s="123"/>
      <c r="R112" s="123"/>
      <c r="S112" s="123"/>
      <c r="T112" s="123"/>
      <c r="U112" s="123"/>
    </row>
    <row r="113" spans="1:39" s="10" customFormat="1" ht="18" customHeight="1" x14ac:dyDescent="0.25">
      <c r="A113" s="71" t="s">
        <v>222</v>
      </c>
      <c r="B113" s="72"/>
      <c r="C113" s="145" t="s">
        <v>214</v>
      </c>
      <c r="D113" s="93">
        <v>50000</v>
      </c>
      <c r="E113" s="98">
        <f>SUM(E114:E116)</f>
        <v>25000</v>
      </c>
      <c r="F113" s="173">
        <f t="shared" si="31"/>
        <v>-0.5</v>
      </c>
      <c r="G113" s="112">
        <f>SUM(G114:G116)</f>
        <v>8292.7000000000007</v>
      </c>
      <c r="H113" s="109">
        <f t="shared" si="33"/>
        <v>41707.300000000003</v>
      </c>
      <c r="I113" s="161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</row>
    <row r="114" spans="1:39" s="10" customFormat="1" ht="18" customHeight="1" x14ac:dyDescent="0.25">
      <c r="A114" s="78" t="s">
        <v>218</v>
      </c>
      <c r="B114" s="79" t="s">
        <v>84</v>
      </c>
      <c r="C114" s="145"/>
      <c r="D114" s="99">
        <v>50000</v>
      </c>
      <c r="E114" s="100">
        <v>25000</v>
      </c>
      <c r="F114" s="173">
        <f t="shared" si="31"/>
        <v>-0.5</v>
      </c>
      <c r="G114" s="100">
        <f t="shared" si="32"/>
        <v>8292.7000000000007</v>
      </c>
      <c r="H114" s="109">
        <f t="shared" si="33"/>
        <v>41707.300000000003</v>
      </c>
      <c r="I114" s="161"/>
      <c r="J114" s="123"/>
      <c r="K114" s="123">
        <v>3776.79</v>
      </c>
      <c r="L114" s="123">
        <v>156.81</v>
      </c>
      <c r="M114" s="123">
        <v>2932.03</v>
      </c>
      <c r="N114" s="123">
        <v>1046.29</v>
      </c>
      <c r="O114" s="123"/>
      <c r="P114" s="123"/>
      <c r="Q114" s="123">
        <v>380.78</v>
      </c>
      <c r="R114" s="123"/>
      <c r="S114" s="123"/>
      <c r="T114" s="123"/>
      <c r="U114" s="123">
        <v>0</v>
      </c>
    </row>
    <row r="115" spans="1:39" s="10" customFormat="1" ht="18" customHeight="1" x14ac:dyDescent="0.25">
      <c r="A115" s="78" t="s">
        <v>219</v>
      </c>
      <c r="B115" s="79" t="s">
        <v>84</v>
      </c>
      <c r="C115" s="145"/>
      <c r="D115" s="99"/>
      <c r="E115" s="100"/>
      <c r="F115" s="173" t="str">
        <f t="shared" si="31"/>
        <v/>
      </c>
      <c r="G115" s="100">
        <f t="shared" si="32"/>
        <v>0</v>
      </c>
      <c r="H115" s="109">
        <f t="shared" si="33"/>
        <v>0</v>
      </c>
      <c r="I115" s="161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</row>
    <row r="116" spans="1:39" s="10" customFormat="1" ht="18" customHeight="1" x14ac:dyDescent="0.25">
      <c r="A116" s="78" t="s">
        <v>220</v>
      </c>
      <c r="B116" s="79" t="s">
        <v>84</v>
      </c>
      <c r="C116" s="145"/>
      <c r="D116" s="99"/>
      <c r="E116" s="100"/>
      <c r="F116" s="173" t="str">
        <f t="shared" si="31"/>
        <v/>
      </c>
      <c r="G116" s="100">
        <f t="shared" si="32"/>
        <v>0</v>
      </c>
      <c r="H116" s="109">
        <f t="shared" si="33"/>
        <v>0</v>
      </c>
      <c r="I116" s="161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</row>
    <row r="117" spans="1:39" s="10" customFormat="1" ht="18" customHeight="1" x14ac:dyDescent="0.25">
      <c r="A117" s="71" t="s">
        <v>221</v>
      </c>
      <c r="B117" s="77" t="s">
        <v>84</v>
      </c>
      <c r="C117" s="145" t="s">
        <v>213</v>
      </c>
      <c r="D117" s="93">
        <v>10000</v>
      </c>
      <c r="E117" s="94">
        <v>15000</v>
      </c>
      <c r="F117" s="173">
        <f t="shared" si="31"/>
        <v>0.5</v>
      </c>
      <c r="G117" s="103">
        <f t="shared" si="32"/>
        <v>7615.05</v>
      </c>
      <c r="H117" s="109">
        <f t="shared" si="33"/>
        <v>2384.9499999999998</v>
      </c>
      <c r="I117" s="161"/>
      <c r="J117" s="123"/>
      <c r="K117" s="123"/>
      <c r="L117" s="123"/>
      <c r="M117" s="123"/>
      <c r="N117" s="123"/>
      <c r="O117" s="123"/>
      <c r="P117" s="123">
        <v>3300</v>
      </c>
      <c r="Q117" s="123">
        <f>2280+2035.05</f>
        <v>4315.05</v>
      </c>
      <c r="R117" s="123"/>
      <c r="S117" s="123"/>
      <c r="T117" s="123"/>
      <c r="U117" s="123"/>
    </row>
    <row r="118" spans="1:39" s="10" customFormat="1" ht="18" customHeight="1" x14ac:dyDescent="0.25">
      <c r="A118" s="71" t="s">
        <v>123</v>
      </c>
      <c r="B118" s="72" t="s">
        <v>85</v>
      </c>
      <c r="C118" s="145" t="s">
        <v>213</v>
      </c>
      <c r="D118" s="93">
        <v>310000</v>
      </c>
      <c r="E118" s="94">
        <v>275000</v>
      </c>
      <c r="F118" s="173">
        <f t="shared" si="31"/>
        <v>-0.11290322580645161</v>
      </c>
      <c r="G118" s="103">
        <f t="shared" si="32"/>
        <v>89867.72</v>
      </c>
      <c r="H118" s="109">
        <f t="shared" si="33"/>
        <v>220132.28</v>
      </c>
      <c r="I118" s="161"/>
      <c r="J118" s="123"/>
      <c r="K118" s="123"/>
      <c r="L118" s="123"/>
      <c r="M118" s="123"/>
      <c r="N118" s="123"/>
      <c r="O118" s="123"/>
      <c r="P118" s="123">
        <v>1371.83</v>
      </c>
      <c r="Q118" s="123">
        <v>88495.89</v>
      </c>
      <c r="R118" s="123"/>
      <c r="S118" s="123"/>
      <c r="T118" s="123"/>
      <c r="U118" s="123">
        <v>0</v>
      </c>
    </row>
    <row r="119" spans="1:39" s="10" customFormat="1" ht="18" customHeight="1" x14ac:dyDescent="0.25">
      <c r="A119" s="71" t="s">
        <v>129</v>
      </c>
      <c r="B119" s="72" t="s">
        <v>84</v>
      </c>
      <c r="C119" s="145" t="s">
        <v>213</v>
      </c>
      <c r="D119" s="93">
        <v>1500</v>
      </c>
      <c r="E119" s="94">
        <v>1500</v>
      </c>
      <c r="F119" s="173">
        <f t="shared" si="31"/>
        <v>0</v>
      </c>
      <c r="G119" s="103">
        <f t="shared" si="32"/>
        <v>819.28</v>
      </c>
      <c r="H119" s="109">
        <f t="shared" si="33"/>
        <v>680.72</v>
      </c>
      <c r="I119" s="161"/>
      <c r="J119" s="123"/>
      <c r="K119" s="123"/>
      <c r="L119" s="123"/>
      <c r="M119" s="123"/>
      <c r="N119" s="123">
        <v>269.2</v>
      </c>
      <c r="O119" s="123"/>
      <c r="P119" s="123"/>
      <c r="Q119" s="123">
        <v>137.76</v>
      </c>
      <c r="R119" s="123">
        <v>412.32</v>
      </c>
      <c r="S119" s="123"/>
      <c r="T119" s="123"/>
      <c r="U119" s="123"/>
    </row>
    <row r="120" spans="1:39" s="10" customFormat="1" ht="18" customHeight="1" x14ac:dyDescent="0.25">
      <c r="A120" s="71" t="s">
        <v>223</v>
      </c>
      <c r="B120" s="72"/>
      <c r="C120" s="145" t="s">
        <v>213</v>
      </c>
      <c r="D120" s="93"/>
      <c r="E120" s="94"/>
      <c r="F120" s="173" t="str">
        <f t="shared" si="31"/>
        <v/>
      </c>
      <c r="G120" s="103"/>
      <c r="H120" s="109">
        <f t="shared" si="33"/>
        <v>0</v>
      </c>
      <c r="I120" s="161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</row>
    <row r="121" spans="1:39" s="10" customFormat="1" ht="18" customHeight="1" x14ac:dyDescent="0.25">
      <c r="A121" s="71" t="s">
        <v>1</v>
      </c>
      <c r="B121" s="77" t="s">
        <v>84</v>
      </c>
      <c r="C121" s="145" t="s">
        <v>213</v>
      </c>
      <c r="D121" s="93">
        <v>1000</v>
      </c>
      <c r="E121" s="94">
        <v>1000</v>
      </c>
      <c r="F121" s="173">
        <f t="shared" si="31"/>
        <v>0</v>
      </c>
      <c r="G121" s="103">
        <f t="shared" si="32"/>
        <v>101.86</v>
      </c>
      <c r="H121" s="109">
        <f t="shared" si="33"/>
        <v>898.14</v>
      </c>
      <c r="I121" s="161"/>
      <c r="J121" s="123"/>
      <c r="K121" s="123"/>
      <c r="L121" s="123"/>
      <c r="M121" s="123"/>
      <c r="N121" s="123"/>
      <c r="O121" s="123"/>
      <c r="P121" s="123">
        <v>101.86</v>
      </c>
      <c r="Q121" s="123"/>
      <c r="R121" s="123"/>
      <c r="S121" s="123"/>
      <c r="T121" s="123"/>
      <c r="U121" s="123">
        <v>0</v>
      </c>
    </row>
    <row r="122" spans="1:39" s="10" customFormat="1" ht="18" customHeight="1" x14ac:dyDescent="0.25">
      <c r="A122" s="71" t="s">
        <v>2</v>
      </c>
      <c r="B122" s="77" t="s">
        <v>84</v>
      </c>
      <c r="C122" s="145" t="s">
        <v>213</v>
      </c>
      <c r="D122" s="93">
        <v>1000</v>
      </c>
      <c r="E122" s="94">
        <v>1000</v>
      </c>
      <c r="F122" s="173">
        <f t="shared" si="31"/>
        <v>0</v>
      </c>
      <c r="G122" s="103">
        <f t="shared" si="32"/>
        <v>411.8</v>
      </c>
      <c r="H122" s="109">
        <f t="shared" si="33"/>
        <v>588.20000000000005</v>
      </c>
      <c r="I122" s="161"/>
      <c r="J122" s="123"/>
      <c r="K122" s="123"/>
      <c r="L122" s="123">
        <v>50.94</v>
      </c>
      <c r="M122" s="123">
        <v>0</v>
      </c>
      <c r="N122" s="123">
        <v>98.33</v>
      </c>
      <c r="O122" s="123">
        <v>69.92</v>
      </c>
      <c r="P122" s="123">
        <v>157.78</v>
      </c>
      <c r="Q122" s="123">
        <v>34.83</v>
      </c>
      <c r="R122" s="123" t="s">
        <v>236</v>
      </c>
      <c r="S122" s="123"/>
      <c r="T122" s="123"/>
      <c r="U122" s="123">
        <v>0</v>
      </c>
    </row>
    <row r="123" spans="1:39" s="19" customFormat="1" ht="18" customHeight="1" x14ac:dyDescent="0.25">
      <c r="A123" s="88" t="s">
        <v>104</v>
      </c>
      <c r="B123" s="89"/>
      <c r="C123" s="149"/>
      <c r="D123" s="104"/>
      <c r="E123" s="105"/>
      <c r="F123" s="173" t="str">
        <f t="shared" si="31"/>
        <v/>
      </c>
      <c r="G123" s="105"/>
      <c r="H123" s="109"/>
      <c r="I123" s="166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</row>
    <row r="124" spans="1:39" s="10" customFormat="1" ht="18" customHeight="1" x14ac:dyDescent="0.25">
      <c r="A124" s="71" t="s">
        <v>100</v>
      </c>
      <c r="B124" s="72" t="s">
        <v>162</v>
      </c>
      <c r="C124" s="145" t="s">
        <v>213</v>
      </c>
      <c r="D124" s="93">
        <v>4500</v>
      </c>
      <c r="E124" s="94">
        <v>4500</v>
      </c>
      <c r="F124" s="173">
        <f t="shared" si="31"/>
        <v>0</v>
      </c>
      <c r="G124" s="103">
        <f t="shared" si="32"/>
        <v>3207.0099999999998</v>
      </c>
      <c r="H124" s="109">
        <f>D124-G124</f>
        <v>1292.9900000000002</v>
      </c>
      <c r="I124" s="161"/>
      <c r="J124" s="123">
        <v>276.58</v>
      </c>
      <c r="K124" s="123">
        <v>420.99</v>
      </c>
      <c r="L124" s="123">
        <v>634.5</v>
      </c>
      <c r="M124" s="123">
        <v>479.46</v>
      </c>
      <c r="N124" s="123">
        <v>663.93</v>
      </c>
      <c r="O124" s="123">
        <v>380.39</v>
      </c>
      <c r="P124" s="123">
        <v>351.16</v>
      </c>
      <c r="Q124" s="123"/>
      <c r="R124" s="123"/>
      <c r="S124" s="123"/>
      <c r="T124" s="123"/>
      <c r="U124" s="123"/>
    </row>
    <row r="125" spans="1:39" s="10" customFormat="1" ht="18" customHeight="1" x14ac:dyDescent="0.25">
      <c r="A125" s="71" t="s">
        <v>130</v>
      </c>
      <c r="B125" s="72" t="s">
        <v>86</v>
      </c>
      <c r="C125" s="145" t="s">
        <v>213</v>
      </c>
      <c r="D125" s="93">
        <v>12000</v>
      </c>
      <c r="E125" s="94">
        <v>12000</v>
      </c>
      <c r="F125" s="173">
        <f t="shared" si="31"/>
        <v>0</v>
      </c>
      <c r="G125" s="103">
        <f t="shared" si="32"/>
        <v>7761.380000000001</v>
      </c>
      <c r="H125" s="109">
        <f>D125-G125</f>
        <v>4238.619999999999</v>
      </c>
      <c r="I125" s="161"/>
      <c r="J125" s="123">
        <v>852.77</v>
      </c>
      <c r="K125" s="123">
        <v>868.49</v>
      </c>
      <c r="L125" s="123">
        <v>864.55</v>
      </c>
      <c r="M125" s="123">
        <v>852.77</v>
      </c>
      <c r="N125" s="123">
        <v>852.77</v>
      </c>
      <c r="O125" s="123">
        <v>848.84</v>
      </c>
      <c r="P125" s="123">
        <v>872.42</v>
      </c>
      <c r="Q125" s="123">
        <v>876.35</v>
      </c>
      <c r="R125" s="123">
        <v>872.42</v>
      </c>
      <c r="S125" s="123"/>
      <c r="T125" s="123"/>
      <c r="U125" s="123"/>
    </row>
    <row r="126" spans="1:39" s="10" customFormat="1" ht="18" customHeight="1" x14ac:dyDescent="0.25">
      <c r="A126" s="75" t="s">
        <v>87</v>
      </c>
      <c r="B126" s="76"/>
      <c r="C126" s="147"/>
      <c r="D126" s="96">
        <v>485000</v>
      </c>
      <c r="E126" s="97">
        <f>E112+E113+E117+E118+E119+E121+E122+E124+E125</f>
        <v>430000</v>
      </c>
      <c r="F126" s="173">
        <f t="shared" si="31"/>
        <v>-0.1134020618556701</v>
      </c>
      <c r="G126" s="96">
        <f>G112+G113+G117+G118+G119+G121+G122+G124+G125</f>
        <v>161492.72</v>
      </c>
      <c r="H126" s="109">
        <f>D126-G126</f>
        <v>323507.28000000003</v>
      </c>
      <c r="I126" s="163"/>
      <c r="J126" s="122">
        <f>SUM(J112:J125)</f>
        <v>14739.54</v>
      </c>
      <c r="K126" s="122">
        <f t="shared" ref="K126:U126" si="34">SUM(K112:K125)</f>
        <v>32522.080000000005</v>
      </c>
      <c r="L126" s="122">
        <f t="shared" si="34"/>
        <v>3118.13</v>
      </c>
      <c r="M126" s="122">
        <f t="shared" si="34"/>
        <v>5202.8500000000004</v>
      </c>
      <c r="N126" s="122">
        <f t="shared" si="34"/>
        <v>2930.52</v>
      </c>
      <c r="O126" s="122">
        <f t="shared" si="34"/>
        <v>1299.1500000000001</v>
      </c>
      <c r="P126" s="122">
        <f t="shared" si="34"/>
        <v>6155.0499999999993</v>
      </c>
      <c r="Q126" s="122">
        <f t="shared" si="34"/>
        <v>94240.66</v>
      </c>
      <c r="R126" s="122">
        <f t="shared" si="34"/>
        <v>1284.74</v>
      </c>
      <c r="S126" s="122">
        <f t="shared" si="34"/>
        <v>0</v>
      </c>
      <c r="T126" s="122">
        <f t="shared" si="34"/>
        <v>0</v>
      </c>
      <c r="U126" s="122">
        <f t="shared" si="34"/>
        <v>0</v>
      </c>
    </row>
    <row r="127" spans="1:39" s="10" customFormat="1" ht="18" customHeight="1" x14ac:dyDescent="0.25">
      <c r="A127" s="44"/>
      <c r="B127" s="29"/>
      <c r="C127" s="148"/>
      <c r="D127" s="50"/>
      <c r="E127" s="45"/>
      <c r="F127" s="171" t="str">
        <f t="shared" si="31"/>
        <v/>
      </c>
      <c r="G127" s="45"/>
      <c r="H127" s="51"/>
      <c r="I127" s="3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39" s="19" customFormat="1" ht="18" customHeight="1" x14ac:dyDescent="0.25">
      <c r="A128" s="52" t="s">
        <v>88</v>
      </c>
      <c r="B128" s="53" t="s">
        <v>19</v>
      </c>
      <c r="C128" s="143"/>
      <c r="D128" s="91" t="s">
        <v>224</v>
      </c>
      <c r="E128" s="92" t="s">
        <v>239</v>
      </c>
      <c r="F128" s="178" t="s">
        <v>225</v>
      </c>
      <c r="G128" s="55" t="s">
        <v>231</v>
      </c>
      <c r="H128" s="108" t="s">
        <v>216</v>
      </c>
      <c r="I128" s="160"/>
      <c r="J128" s="117" t="s">
        <v>20</v>
      </c>
      <c r="K128" s="117" t="s">
        <v>21</v>
      </c>
      <c r="L128" s="117" t="s">
        <v>22</v>
      </c>
      <c r="M128" s="117" t="s">
        <v>23</v>
      </c>
      <c r="N128" s="117" t="s">
        <v>24</v>
      </c>
      <c r="O128" s="117" t="s">
        <v>25</v>
      </c>
      <c r="P128" s="117" t="s">
        <v>26</v>
      </c>
      <c r="Q128" s="117" t="s">
        <v>27</v>
      </c>
      <c r="R128" s="117" t="s">
        <v>28</v>
      </c>
      <c r="S128" s="117" t="s">
        <v>29</v>
      </c>
      <c r="T128" s="117" t="s">
        <v>30</v>
      </c>
      <c r="U128" s="117" t="s">
        <v>31</v>
      </c>
    </row>
    <row r="129" spans="1:21" s="10" customFormat="1" ht="18" customHeight="1" x14ac:dyDescent="0.25">
      <c r="A129" s="71" t="s">
        <v>101</v>
      </c>
      <c r="B129" s="72" t="s">
        <v>89</v>
      </c>
      <c r="C129" s="145" t="s">
        <v>213</v>
      </c>
      <c r="D129" s="95">
        <v>6400</v>
      </c>
      <c r="E129" s="94">
        <v>6900</v>
      </c>
      <c r="F129" s="173">
        <f>IF(E129&gt;0.001,IF(D129&gt;0.001,(E129-D129)/D129,1),"")</f>
        <v>7.8125E-2</v>
      </c>
      <c r="G129" s="103">
        <f>SUM(J129:U129)</f>
        <v>6400</v>
      </c>
      <c r="H129" s="109">
        <f>D129-G129</f>
        <v>0</v>
      </c>
      <c r="I129" s="162"/>
      <c r="J129" s="123"/>
      <c r="K129" s="123"/>
      <c r="L129" s="123">
        <v>6400</v>
      </c>
      <c r="M129" s="123"/>
      <c r="N129" s="123"/>
      <c r="O129" s="123"/>
      <c r="P129" s="123"/>
      <c r="Q129" s="123"/>
      <c r="R129" s="123"/>
      <c r="S129" s="123"/>
      <c r="T129" s="123"/>
      <c r="U129" s="123"/>
    </row>
    <row r="130" spans="1:21" s="10" customFormat="1" ht="18" customHeight="1" x14ac:dyDescent="0.25">
      <c r="A130" s="71" t="s">
        <v>102</v>
      </c>
      <c r="B130" s="72" t="s">
        <v>89</v>
      </c>
      <c r="C130" s="145" t="s">
        <v>213</v>
      </c>
      <c r="D130" s="93">
        <v>2000</v>
      </c>
      <c r="E130" s="94">
        <v>2000</v>
      </c>
      <c r="F130" s="173">
        <f>IF(E130&gt;0.001,IF(D130&gt;0.001,(E130-D130)/D130,1),"")</f>
        <v>0</v>
      </c>
      <c r="G130" s="103">
        <f>SUM(J130:U130)</f>
        <v>0</v>
      </c>
      <c r="H130" s="109">
        <f>D130-G130</f>
        <v>2000</v>
      </c>
      <c r="I130" s="161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</row>
    <row r="131" spans="1:21" s="10" customFormat="1" ht="18" customHeight="1" x14ac:dyDescent="0.25">
      <c r="A131" s="75" t="s">
        <v>90</v>
      </c>
      <c r="B131" s="76"/>
      <c r="C131" s="147"/>
      <c r="D131" s="96">
        <v>8400</v>
      </c>
      <c r="E131" s="97">
        <f>SUM(E129:E130)</f>
        <v>8900</v>
      </c>
      <c r="F131" s="173">
        <f>IF(E131&gt;0.001,IF(D131&gt;0.001,(E131-D131)/D131,1),"")</f>
        <v>5.9523809523809521E-2</v>
      </c>
      <c r="G131" s="96">
        <f>SUM(G129:G130)</f>
        <v>6400</v>
      </c>
      <c r="H131" s="109">
        <f>D131-G131</f>
        <v>2000</v>
      </c>
      <c r="I131" s="163"/>
      <c r="J131" s="122">
        <f>SUM(J129:J130)</f>
        <v>0</v>
      </c>
      <c r="K131" s="122">
        <f t="shared" ref="K131:U131" si="35">SUM(K129:K130)</f>
        <v>0</v>
      </c>
      <c r="L131" s="122">
        <f t="shared" si="35"/>
        <v>6400</v>
      </c>
      <c r="M131" s="122">
        <f t="shared" si="35"/>
        <v>0</v>
      </c>
      <c r="N131" s="122">
        <f t="shared" si="35"/>
        <v>0</v>
      </c>
      <c r="O131" s="122">
        <f t="shared" si="35"/>
        <v>0</v>
      </c>
      <c r="P131" s="122">
        <f t="shared" si="35"/>
        <v>0</v>
      </c>
      <c r="Q131" s="122">
        <f t="shared" si="35"/>
        <v>0</v>
      </c>
      <c r="R131" s="122">
        <f t="shared" si="35"/>
        <v>0</v>
      </c>
      <c r="S131" s="122">
        <f t="shared" si="35"/>
        <v>0</v>
      </c>
      <c r="T131" s="122">
        <f t="shared" si="35"/>
        <v>0</v>
      </c>
      <c r="U131" s="122">
        <f t="shared" si="35"/>
        <v>0</v>
      </c>
    </row>
    <row r="132" spans="1:21" s="10" customFormat="1" ht="18" customHeight="1" x14ac:dyDescent="0.25">
      <c r="A132" s="44"/>
      <c r="B132" s="29"/>
      <c r="C132" s="148"/>
      <c r="D132" s="50"/>
      <c r="E132" s="45"/>
      <c r="F132" s="171" t="str">
        <f>IF(E132&gt;0.001,IF(D132&gt;0.001,(E132-D132)/D132,1),"")</f>
        <v/>
      </c>
      <c r="G132" s="45"/>
      <c r="H132" s="51"/>
      <c r="I132" s="30"/>
      <c r="J132" s="46"/>
      <c r="K132" s="46"/>
      <c r="L132" s="46"/>
      <c r="M132" s="9"/>
      <c r="N132" s="9"/>
      <c r="O132" s="9"/>
      <c r="P132" s="9"/>
      <c r="Q132" s="9"/>
      <c r="R132" s="9"/>
      <c r="S132" s="9"/>
      <c r="T132" s="9"/>
      <c r="U132" s="9"/>
    </row>
    <row r="133" spans="1:21" s="19" customFormat="1" ht="18" customHeight="1" x14ac:dyDescent="0.25">
      <c r="A133" s="52" t="s">
        <v>117</v>
      </c>
      <c r="B133" s="53" t="s">
        <v>19</v>
      </c>
      <c r="C133" s="143"/>
      <c r="D133" s="91" t="s">
        <v>224</v>
      </c>
      <c r="E133" s="92" t="s">
        <v>239</v>
      </c>
      <c r="F133" s="178" t="s">
        <v>225</v>
      </c>
      <c r="G133" s="55" t="s">
        <v>231</v>
      </c>
      <c r="H133" s="108" t="s">
        <v>216</v>
      </c>
      <c r="I133" s="160"/>
      <c r="J133" s="117" t="s">
        <v>20</v>
      </c>
      <c r="K133" s="117" t="s">
        <v>21</v>
      </c>
      <c r="L133" s="117" t="s">
        <v>22</v>
      </c>
      <c r="M133" s="117" t="s">
        <v>23</v>
      </c>
      <c r="N133" s="117" t="s">
        <v>24</v>
      </c>
      <c r="O133" s="117" t="s">
        <v>25</v>
      </c>
      <c r="P133" s="117" t="s">
        <v>26</v>
      </c>
      <c r="Q133" s="117" t="s">
        <v>27</v>
      </c>
      <c r="R133" s="117" t="s">
        <v>28</v>
      </c>
      <c r="S133" s="117" t="s">
        <v>29</v>
      </c>
      <c r="T133" s="117" t="s">
        <v>30</v>
      </c>
      <c r="U133" s="117" t="s">
        <v>31</v>
      </c>
    </row>
    <row r="134" spans="1:21" s="10" customFormat="1" ht="18" customHeight="1" x14ac:dyDescent="0.25">
      <c r="A134" s="71"/>
      <c r="B134" s="72"/>
      <c r="C134" s="145" t="s">
        <v>213</v>
      </c>
      <c r="D134" s="93"/>
      <c r="E134" s="94"/>
      <c r="F134" s="173" t="str">
        <f>IF(E134&gt;0.001,IF(D134&gt;0.001,(E134-D134)/D134,1),"")</f>
        <v/>
      </c>
      <c r="G134" s="103">
        <f>SUM(J134:U134)</f>
        <v>0</v>
      </c>
      <c r="H134" s="109">
        <f>D134-G134</f>
        <v>0</v>
      </c>
      <c r="I134" s="161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</row>
    <row r="135" spans="1:21" s="10" customFormat="1" ht="18" customHeight="1" x14ac:dyDescent="0.25">
      <c r="A135" s="75" t="s">
        <v>118</v>
      </c>
      <c r="B135" s="76"/>
      <c r="C135" s="147"/>
      <c r="D135" s="96">
        <v>0</v>
      </c>
      <c r="E135" s="97">
        <f>-SUM(E134)</f>
        <v>0</v>
      </c>
      <c r="F135" s="173" t="str">
        <f>IF(E135&gt;0.001,IF(D135&gt;0.001,(E135-D135)/D135,1),"")</f>
        <v/>
      </c>
      <c r="G135" s="96">
        <f>-SUM(G134)</f>
        <v>0</v>
      </c>
      <c r="H135" s="96">
        <f>-SUM(H134)</f>
        <v>0</v>
      </c>
      <c r="I135" s="163"/>
      <c r="J135" s="122">
        <f t="shared" ref="J135:U135" si="36">-SUM(J134)</f>
        <v>0</v>
      </c>
      <c r="K135" s="122">
        <f t="shared" si="36"/>
        <v>0</v>
      </c>
      <c r="L135" s="122">
        <f t="shared" si="36"/>
        <v>0</v>
      </c>
      <c r="M135" s="122">
        <f t="shared" si="36"/>
        <v>0</v>
      </c>
      <c r="N135" s="122">
        <f t="shared" si="36"/>
        <v>0</v>
      </c>
      <c r="O135" s="122">
        <f t="shared" si="36"/>
        <v>0</v>
      </c>
      <c r="P135" s="122">
        <f t="shared" si="36"/>
        <v>0</v>
      </c>
      <c r="Q135" s="122">
        <f t="shared" si="36"/>
        <v>0</v>
      </c>
      <c r="R135" s="122">
        <f t="shared" si="36"/>
        <v>0</v>
      </c>
      <c r="S135" s="122">
        <f t="shared" si="36"/>
        <v>0</v>
      </c>
      <c r="T135" s="122">
        <f t="shared" si="36"/>
        <v>0</v>
      </c>
      <c r="U135" s="122">
        <f t="shared" si="36"/>
        <v>0</v>
      </c>
    </row>
    <row r="136" spans="1:21" s="10" customFormat="1" ht="18" customHeight="1" x14ac:dyDescent="0.25">
      <c r="A136" s="44"/>
      <c r="B136" s="29"/>
      <c r="C136" s="148"/>
      <c r="D136" s="50"/>
      <c r="E136" s="45"/>
      <c r="F136" s="171" t="str">
        <f>IF(E136&gt;0.001,IF(D136&gt;0.001,(E136-D136)/D136,1),"")</f>
        <v/>
      </c>
      <c r="G136" s="45"/>
      <c r="H136" s="51"/>
      <c r="I136" s="30"/>
      <c r="J136" s="46"/>
      <c r="K136" s="46"/>
      <c r="L136" s="46"/>
      <c r="M136" s="9"/>
      <c r="N136" s="9"/>
      <c r="O136" s="9"/>
      <c r="P136" s="9"/>
      <c r="Q136" s="9"/>
      <c r="R136" s="9"/>
      <c r="S136" s="9"/>
      <c r="T136" s="9"/>
      <c r="U136" s="9"/>
    </row>
    <row r="137" spans="1:21" s="19" customFormat="1" ht="18" customHeight="1" x14ac:dyDescent="0.25">
      <c r="A137" s="52" t="s">
        <v>91</v>
      </c>
      <c r="B137" s="53" t="s">
        <v>19</v>
      </c>
      <c r="C137" s="143"/>
      <c r="D137" s="91" t="s">
        <v>224</v>
      </c>
      <c r="E137" s="92" t="s">
        <v>239</v>
      </c>
      <c r="F137" s="178" t="s">
        <v>225</v>
      </c>
      <c r="G137" s="55" t="s">
        <v>231</v>
      </c>
      <c r="H137" s="108" t="s">
        <v>216</v>
      </c>
      <c r="I137" s="160"/>
      <c r="J137" s="117" t="s">
        <v>20</v>
      </c>
      <c r="K137" s="117" t="s">
        <v>21</v>
      </c>
      <c r="L137" s="117" t="s">
        <v>22</v>
      </c>
      <c r="M137" s="117" t="s">
        <v>23</v>
      </c>
      <c r="N137" s="117" t="s">
        <v>24</v>
      </c>
      <c r="O137" s="117" t="s">
        <v>25</v>
      </c>
      <c r="P137" s="117" t="s">
        <v>26</v>
      </c>
      <c r="Q137" s="117" t="s">
        <v>27</v>
      </c>
      <c r="R137" s="117" t="s">
        <v>28</v>
      </c>
      <c r="S137" s="117" t="s">
        <v>29</v>
      </c>
      <c r="T137" s="117" t="s">
        <v>30</v>
      </c>
      <c r="U137" s="117" t="s">
        <v>31</v>
      </c>
    </row>
    <row r="138" spans="1:21" s="10" customFormat="1" ht="18" customHeight="1" x14ac:dyDescent="0.25">
      <c r="A138" s="71" t="s">
        <v>189</v>
      </c>
      <c r="B138" s="72"/>
      <c r="C138" s="145" t="s">
        <v>213</v>
      </c>
      <c r="D138" s="103">
        <v>25000</v>
      </c>
      <c r="E138" s="94">
        <v>15000</v>
      </c>
      <c r="F138" s="173">
        <f>IF(E138&gt;0.001,IF(D138&gt;0.001,(E138-D138)/D138,1),"")</f>
        <v>-0.4</v>
      </c>
      <c r="G138" s="103">
        <f>SUM(J138:U138)</f>
        <v>25000</v>
      </c>
      <c r="H138" s="109">
        <f>D138-G138</f>
        <v>0</v>
      </c>
      <c r="I138" s="165"/>
      <c r="J138" s="118"/>
      <c r="K138" s="118"/>
      <c r="L138" s="118"/>
      <c r="M138" s="118">
        <v>20000</v>
      </c>
      <c r="N138" s="118"/>
      <c r="O138" s="118"/>
      <c r="P138" s="118"/>
      <c r="Q138" s="118"/>
      <c r="R138" s="118">
        <v>5000</v>
      </c>
      <c r="S138" s="118"/>
      <c r="T138" s="118"/>
      <c r="U138" s="118"/>
    </row>
    <row r="139" spans="1:21" s="10" customFormat="1" ht="18" customHeight="1" x14ac:dyDescent="0.25">
      <c r="A139" s="75" t="s">
        <v>119</v>
      </c>
      <c r="B139" s="76"/>
      <c r="C139" s="147"/>
      <c r="D139" s="96">
        <v>25000</v>
      </c>
      <c r="E139" s="97">
        <f>E138</f>
        <v>15000</v>
      </c>
      <c r="F139" s="173">
        <f>IF(E139&gt;0.001,IF(D139&gt;0.001,(E139-D139)/D139,1),"")</f>
        <v>-0.4</v>
      </c>
      <c r="G139" s="96">
        <f>G138</f>
        <v>25000</v>
      </c>
      <c r="H139" s="109">
        <f>H138</f>
        <v>0</v>
      </c>
      <c r="I139" s="163"/>
      <c r="J139" s="122">
        <f>SUM(J133:J138)</f>
        <v>0</v>
      </c>
      <c r="K139" s="122">
        <f>SUM(K133:K138)</f>
        <v>0</v>
      </c>
      <c r="L139" s="122">
        <f t="shared" ref="L139:U139" si="37">SUM(L133:L138)</f>
        <v>0</v>
      </c>
      <c r="M139" s="122">
        <f t="shared" si="37"/>
        <v>20000</v>
      </c>
      <c r="N139" s="122">
        <f t="shared" si="37"/>
        <v>0</v>
      </c>
      <c r="O139" s="122">
        <f t="shared" si="37"/>
        <v>0</v>
      </c>
      <c r="P139" s="122">
        <f t="shared" si="37"/>
        <v>0</v>
      </c>
      <c r="Q139" s="122">
        <f t="shared" si="37"/>
        <v>0</v>
      </c>
      <c r="R139" s="122">
        <f t="shared" si="37"/>
        <v>5000</v>
      </c>
      <c r="S139" s="122">
        <f t="shared" si="37"/>
        <v>0</v>
      </c>
      <c r="T139" s="122">
        <f t="shared" si="37"/>
        <v>0</v>
      </c>
      <c r="U139" s="122">
        <f t="shared" si="37"/>
        <v>0</v>
      </c>
    </row>
    <row r="140" spans="1:21" s="10" customFormat="1" ht="18" customHeight="1" x14ac:dyDescent="0.25">
      <c r="A140" s="44"/>
      <c r="B140" s="29"/>
      <c r="C140" s="148"/>
      <c r="D140" s="50"/>
      <c r="E140" s="45"/>
      <c r="F140" s="171" t="str">
        <f>IF(E140&gt;0.001,IF(D140&gt;0.001,(E140-D140)/D140,1),"")</f>
        <v/>
      </c>
      <c r="G140" s="45"/>
      <c r="H140" s="51"/>
      <c r="I140" s="30"/>
      <c r="J140" s="46"/>
      <c r="K140" s="46"/>
      <c r="L140" s="46"/>
      <c r="M140" s="9"/>
      <c r="N140" s="9"/>
      <c r="O140" s="9"/>
      <c r="P140" s="9"/>
      <c r="Q140" s="9"/>
      <c r="R140" s="9"/>
      <c r="S140" s="9"/>
      <c r="T140" s="9"/>
      <c r="U140" s="9"/>
    </row>
    <row r="141" spans="1:21" s="62" customFormat="1" x14ac:dyDescent="0.25">
      <c r="A141" s="127" t="s">
        <v>92</v>
      </c>
      <c r="B141" s="90"/>
      <c r="C141" s="150"/>
      <c r="D141" s="106">
        <v>655182.85</v>
      </c>
      <c r="E141" s="107">
        <f t="shared" ref="E141" si="38">E28+E48+E53+E57+E64+E70+E84+E101+E109+E126+E131+E135+E139</f>
        <v>659151.5</v>
      </c>
      <c r="F141" s="173">
        <f>IF(E141&gt;0.001,IF(D141&gt;0.001,(E141-D141)/D141,1),"")</f>
        <v>6.0573166712163231E-3</v>
      </c>
      <c r="G141" s="106">
        <f t="shared" ref="G141:H141" si="39">G28+G48+G53+G57+G64+G70+G84+G101+G109+G126+G131+G135+G139</f>
        <v>363475.70999999996</v>
      </c>
      <c r="H141" s="106">
        <f t="shared" si="39"/>
        <v>291707.14</v>
      </c>
      <c r="I141" s="167"/>
      <c r="J141" s="126">
        <f t="shared" ref="J141:U141" si="40">J28+J48+J53+J64+J70+J84+J101+J109+J126+J131+J135+J139</f>
        <v>18583.760000000002</v>
      </c>
      <c r="K141" s="126">
        <f t="shared" si="40"/>
        <v>109753.40000000001</v>
      </c>
      <c r="L141" s="126">
        <f t="shared" si="40"/>
        <v>14356.3</v>
      </c>
      <c r="M141" s="126">
        <f t="shared" si="40"/>
        <v>36208.32</v>
      </c>
      <c r="N141" s="126">
        <f t="shared" si="40"/>
        <v>6175.8599999999988</v>
      </c>
      <c r="O141" s="126">
        <f t="shared" si="40"/>
        <v>13139.06</v>
      </c>
      <c r="P141" s="126">
        <f t="shared" si="40"/>
        <v>33031.369999999995</v>
      </c>
      <c r="Q141" s="126">
        <f t="shared" si="40"/>
        <v>101742.75</v>
      </c>
      <c r="R141" s="126">
        <f t="shared" si="40"/>
        <v>31938.890000000003</v>
      </c>
      <c r="S141" s="126">
        <f t="shared" si="40"/>
        <v>0</v>
      </c>
      <c r="T141" s="126">
        <f t="shared" si="40"/>
        <v>0</v>
      </c>
      <c r="U141" s="126">
        <f t="shared" si="40"/>
        <v>0</v>
      </c>
    </row>
    <row r="142" spans="1:21" x14ac:dyDescent="0.25">
      <c r="A142" s="32"/>
      <c r="B142" s="33"/>
      <c r="C142" s="151"/>
      <c r="D142" s="34"/>
      <c r="E142" s="34"/>
      <c r="F142" s="174"/>
      <c r="G142" s="34"/>
      <c r="H142" s="35"/>
      <c r="I142" s="30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x14ac:dyDescent="0.25">
      <c r="A143" s="158" t="s">
        <v>173</v>
      </c>
      <c r="B143" s="33"/>
      <c r="C143" s="151"/>
      <c r="D143" s="159">
        <v>451820</v>
      </c>
      <c r="E143" s="168">
        <v>455643</v>
      </c>
      <c r="F143" s="175">
        <f>E143-D143</f>
        <v>3823</v>
      </c>
      <c r="G143" s="34"/>
      <c r="H143" s="35"/>
      <c r="I143" s="30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x14ac:dyDescent="0.25">
      <c r="A144" s="32"/>
      <c r="B144" s="33"/>
      <c r="C144" s="151"/>
      <c r="D144" s="34"/>
      <c r="E144" s="34"/>
      <c r="F144" s="176">
        <f>F143/D143</f>
        <v>8.4613341596210881E-3</v>
      </c>
      <c r="G144" s="34"/>
      <c r="H144" s="35"/>
      <c r="I144" s="30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x14ac:dyDescent="0.25">
      <c r="A145" s="32"/>
      <c r="B145" s="33"/>
      <c r="C145" s="151"/>
      <c r="D145" s="34"/>
      <c r="E145" s="34"/>
      <c r="F145" s="174"/>
      <c r="G145" s="34"/>
      <c r="H145" s="35"/>
      <c r="I145" s="30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x14ac:dyDescent="0.25">
      <c r="A146" s="32"/>
      <c r="B146" s="33"/>
      <c r="C146" s="151"/>
      <c r="D146" s="63"/>
      <c r="E146" s="34"/>
      <c r="F146" s="174"/>
      <c r="G146" s="34"/>
      <c r="H146" s="35"/>
      <c r="I146" s="30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x14ac:dyDescent="0.25">
      <c r="A147" s="32"/>
      <c r="B147" s="33"/>
      <c r="C147" s="151"/>
      <c r="D147" s="34"/>
      <c r="E147" s="34"/>
      <c r="F147" s="174"/>
      <c r="G147" s="34"/>
      <c r="H147" s="35"/>
      <c r="I147" s="30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x14ac:dyDescent="0.25">
      <c r="A148" s="32"/>
      <c r="B148" s="33"/>
      <c r="C148" s="151"/>
      <c r="D148" s="34"/>
      <c r="E148" s="34"/>
      <c r="F148" s="174"/>
      <c r="G148" s="34"/>
      <c r="H148" s="35"/>
      <c r="I148" s="30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x14ac:dyDescent="0.25">
      <c r="A149" s="32"/>
      <c r="B149" s="33"/>
      <c r="C149" s="151"/>
      <c r="D149" s="34"/>
      <c r="E149" s="34"/>
      <c r="F149" s="174"/>
      <c r="G149" s="34"/>
      <c r="H149" s="35"/>
      <c r="I149" s="30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1:21" x14ac:dyDescent="0.25">
      <c r="A150" s="32"/>
      <c r="B150" s="33"/>
      <c r="C150" s="151"/>
      <c r="D150" s="34"/>
      <c r="E150" s="34"/>
      <c r="F150" s="174"/>
      <c r="G150" s="34"/>
      <c r="H150" s="35"/>
      <c r="I150" s="30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1:21" x14ac:dyDescent="0.25">
      <c r="A151" s="32"/>
      <c r="B151" s="33"/>
      <c r="C151" s="151"/>
      <c r="D151" s="34"/>
      <c r="E151" s="34"/>
      <c r="F151" s="174"/>
      <c r="G151" s="34"/>
      <c r="H151" s="35"/>
      <c r="I151" s="30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1:21" x14ac:dyDescent="0.25">
      <c r="A152" s="32"/>
      <c r="B152" s="33"/>
      <c r="C152" s="151"/>
      <c r="D152" s="34"/>
      <c r="E152" s="34"/>
      <c r="F152" s="174"/>
      <c r="G152" s="34"/>
      <c r="H152" s="35"/>
      <c r="I152" s="30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1:21" x14ac:dyDescent="0.25">
      <c r="A153" s="32"/>
      <c r="B153" s="33"/>
      <c r="C153" s="151"/>
      <c r="D153" s="34"/>
      <c r="E153" s="34"/>
      <c r="F153" s="174"/>
      <c r="G153" s="34"/>
      <c r="H153" s="35"/>
      <c r="I153" s="30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1:21" x14ac:dyDescent="0.25">
      <c r="A154" s="32"/>
      <c r="B154" s="33"/>
      <c r="C154" s="151"/>
      <c r="D154" s="34"/>
      <c r="E154" s="34"/>
      <c r="F154" s="174"/>
      <c r="G154" s="34"/>
      <c r="H154" s="35"/>
      <c r="I154" s="30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1:21" x14ac:dyDescent="0.25">
      <c r="D155" s="14"/>
      <c r="E155" s="14"/>
      <c r="G155" s="14"/>
      <c r="H155" s="15"/>
    </row>
    <row r="156" spans="1:21" x14ac:dyDescent="0.25">
      <c r="D156" s="14"/>
      <c r="E156" s="14"/>
      <c r="G156" s="14"/>
      <c r="H156" s="15"/>
    </row>
    <row r="157" spans="1:21" x14ac:dyDescent="0.25">
      <c r="D157" s="14"/>
      <c r="E157" s="14"/>
      <c r="G157" s="14"/>
      <c r="H157" s="15"/>
    </row>
    <row r="158" spans="1:21" x14ac:dyDescent="0.25">
      <c r="D158" s="14"/>
      <c r="E158" s="14"/>
      <c r="G158" s="14"/>
      <c r="H158" s="15"/>
    </row>
    <row r="159" spans="1:21" x14ac:dyDescent="0.25">
      <c r="D159" s="14"/>
      <c r="E159" s="14"/>
      <c r="G159" s="14"/>
      <c r="H159" s="15"/>
    </row>
    <row r="160" spans="1:21" x14ac:dyDescent="0.25">
      <c r="D160" s="14"/>
      <c r="E160" s="14"/>
      <c r="G160" s="14"/>
      <c r="H160" s="15"/>
    </row>
    <row r="161" spans="4:8" x14ac:dyDescent="0.25">
      <c r="D161" s="14"/>
      <c r="E161" s="14"/>
      <c r="G161" s="14"/>
      <c r="H161" s="15"/>
    </row>
    <row r="162" spans="4:8" x14ac:dyDescent="0.25">
      <c r="D162" s="14"/>
      <c r="E162" s="14"/>
      <c r="G162" s="14"/>
      <c r="H162" s="15"/>
    </row>
    <row r="163" spans="4:8" x14ac:dyDescent="0.25">
      <c r="D163" s="14"/>
      <c r="E163" s="14"/>
      <c r="G163" s="14"/>
      <c r="H163" s="15"/>
    </row>
    <row r="164" spans="4:8" x14ac:dyDescent="0.25">
      <c r="D164" s="14"/>
      <c r="E164" s="14"/>
      <c r="G164" s="14"/>
      <c r="H164" s="15"/>
    </row>
    <row r="165" spans="4:8" x14ac:dyDescent="0.25">
      <c r="D165" s="14"/>
      <c r="E165" s="14"/>
      <c r="G165" s="14"/>
      <c r="H165" s="15"/>
    </row>
    <row r="166" spans="4:8" x14ac:dyDescent="0.25">
      <c r="D166" s="14"/>
      <c r="E166" s="14"/>
      <c r="G166" s="14"/>
      <c r="H166" s="15"/>
    </row>
    <row r="167" spans="4:8" x14ac:dyDescent="0.25">
      <c r="D167" s="14"/>
      <c r="E167" s="14"/>
      <c r="G167" s="14"/>
      <c r="H167" s="15"/>
    </row>
    <row r="168" spans="4:8" x14ac:dyDescent="0.25">
      <c r="D168" s="14"/>
      <c r="E168" s="14"/>
      <c r="G168" s="14"/>
      <c r="H168" s="15"/>
    </row>
    <row r="169" spans="4:8" x14ac:dyDescent="0.25">
      <c r="D169" s="14"/>
      <c r="E169" s="14"/>
      <c r="G169" s="14"/>
      <c r="H169" s="15"/>
    </row>
    <row r="170" spans="4:8" x14ac:dyDescent="0.25">
      <c r="D170" s="14"/>
      <c r="E170" s="14"/>
      <c r="G170" s="14"/>
      <c r="H170" s="15"/>
    </row>
    <row r="171" spans="4:8" x14ac:dyDescent="0.25">
      <c r="D171" s="14"/>
      <c r="E171" s="14"/>
      <c r="G171" s="14"/>
      <c r="H171" s="15"/>
    </row>
    <row r="172" spans="4:8" x14ac:dyDescent="0.25">
      <c r="D172" s="14"/>
      <c r="E172" s="14"/>
      <c r="G172" s="14"/>
      <c r="H172" s="15"/>
    </row>
    <row r="173" spans="4:8" x14ac:dyDescent="0.25">
      <c r="D173" s="14"/>
      <c r="E173" s="14"/>
      <c r="G173" s="14"/>
      <c r="H173" s="15"/>
    </row>
    <row r="174" spans="4:8" x14ac:dyDescent="0.25">
      <c r="D174" s="14"/>
      <c r="E174" s="14"/>
      <c r="G174" s="14"/>
      <c r="H174" s="15"/>
    </row>
    <row r="175" spans="4:8" x14ac:dyDescent="0.25">
      <c r="D175" s="14"/>
      <c r="E175" s="14"/>
      <c r="G175" s="14"/>
      <c r="H175" s="15"/>
    </row>
    <row r="176" spans="4:8" x14ac:dyDescent="0.25">
      <c r="D176" s="14"/>
      <c r="E176" s="14"/>
      <c r="G176" s="14"/>
      <c r="H176" s="15"/>
    </row>
    <row r="177" spans="4:8" x14ac:dyDescent="0.25">
      <c r="D177" s="14"/>
      <c r="E177" s="14"/>
      <c r="G177" s="14"/>
      <c r="H177" s="15"/>
    </row>
    <row r="178" spans="4:8" x14ac:dyDescent="0.25">
      <c r="D178" s="14"/>
      <c r="E178" s="14"/>
      <c r="G178" s="14"/>
      <c r="H178" s="15"/>
    </row>
    <row r="179" spans="4:8" x14ac:dyDescent="0.25">
      <c r="D179" s="14"/>
      <c r="E179" s="14"/>
      <c r="G179" s="14"/>
      <c r="H179" s="15"/>
    </row>
    <row r="180" spans="4:8" x14ac:dyDescent="0.25">
      <c r="D180" s="14"/>
      <c r="E180" s="14"/>
      <c r="G180" s="14"/>
      <c r="H180" s="15"/>
    </row>
    <row r="181" spans="4:8" x14ac:dyDescent="0.25">
      <c r="D181" s="14"/>
      <c r="E181" s="14"/>
      <c r="G181" s="14"/>
      <c r="H181" s="15"/>
    </row>
    <row r="182" spans="4:8" x14ac:dyDescent="0.25">
      <c r="D182" s="14"/>
      <c r="E182" s="14"/>
      <c r="G182" s="14"/>
      <c r="H182" s="15"/>
    </row>
    <row r="183" spans="4:8" x14ac:dyDescent="0.25">
      <c r="D183" s="14"/>
      <c r="E183" s="14"/>
      <c r="G183" s="14"/>
      <c r="H183" s="15"/>
    </row>
    <row r="184" spans="4:8" x14ac:dyDescent="0.25">
      <c r="D184" s="14"/>
      <c r="E184" s="14"/>
      <c r="G184" s="14"/>
      <c r="H184" s="15"/>
    </row>
    <row r="185" spans="4:8" x14ac:dyDescent="0.25">
      <c r="D185" s="14"/>
      <c r="E185" s="14"/>
      <c r="G185" s="14"/>
      <c r="H185" s="15"/>
    </row>
    <row r="186" spans="4:8" x14ac:dyDescent="0.25">
      <c r="D186" s="14"/>
      <c r="E186" s="14"/>
      <c r="G186" s="14"/>
      <c r="H186" s="15"/>
    </row>
    <row r="187" spans="4:8" x14ac:dyDescent="0.25">
      <c r="D187" s="14"/>
      <c r="E187" s="14"/>
      <c r="G187" s="14"/>
      <c r="H187" s="15"/>
    </row>
    <row r="188" spans="4:8" x14ac:dyDescent="0.25">
      <c r="D188" s="14"/>
      <c r="E188" s="14"/>
      <c r="G188" s="14"/>
      <c r="H188" s="15"/>
    </row>
    <row r="189" spans="4:8" x14ac:dyDescent="0.25">
      <c r="D189" s="14"/>
      <c r="E189" s="14"/>
      <c r="G189" s="14"/>
      <c r="H189" s="15"/>
    </row>
    <row r="190" spans="4:8" x14ac:dyDescent="0.25">
      <c r="D190" s="14"/>
      <c r="E190" s="14"/>
      <c r="G190" s="14"/>
      <c r="H190" s="15"/>
    </row>
    <row r="191" spans="4:8" x14ac:dyDescent="0.25">
      <c r="D191" s="14"/>
      <c r="E191" s="14"/>
      <c r="G191" s="14"/>
      <c r="H191" s="15"/>
    </row>
    <row r="192" spans="4:8" x14ac:dyDescent="0.25">
      <c r="D192" s="14"/>
      <c r="E192" s="14"/>
      <c r="G192" s="14"/>
      <c r="H192" s="15"/>
    </row>
    <row r="193" spans="4:8" x14ac:dyDescent="0.25">
      <c r="D193" s="14"/>
      <c r="E193" s="14"/>
      <c r="G193" s="14"/>
      <c r="H193" s="15"/>
    </row>
    <row r="194" spans="4:8" x14ac:dyDescent="0.25">
      <c r="D194" s="14"/>
      <c r="E194" s="14"/>
      <c r="G194" s="14"/>
      <c r="H194" s="15"/>
    </row>
    <row r="195" spans="4:8" x14ac:dyDescent="0.25">
      <c r="D195" s="14"/>
      <c r="E195" s="14"/>
      <c r="G195" s="14"/>
      <c r="H195" s="15"/>
    </row>
    <row r="196" spans="4:8" x14ac:dyDescent="0.25">
      <c r="D196" s="14"/>
      <c r="E196" s="14"/>
      <c r="G196" s="14"/>
      <c r="H196" s="15"/>
    </row>
    <row r="197" spans="4:8" x14ac:dyDescent="0.25">
      <c r="D197" s="14"/>
      <c r="E197" s="14"/>
      <c r="G197" s="14"/>
      <c r="H197" s="15"/>
    </row>
    <row r="198" spans="4:8" x14ac:dyDescent="0.25">
      <c r="D198" s="14"/>
      <c r="E198" s="14"/>
      <c r="G198" s="14"/>
      <c r="H198" s="15"/>
    </row>
    <row r="199" spans="4:8" x14ac:dyDescent="0.25">
      <c r="D199" s="14"/>
      <c r="E199" s="14"/>
      <c r="G199" s="14"/>
      <c r="H199" s="15"/>
    </row>
    <row r="200" spans="4:8" x14ac:dyDescent="0.25">
      <c r="D200" s="14"/>
      <c r="E200" s="14"/>
      <c r="G200" s="14"/>
      <c r="H200" s="15"/>
    </row>
    <row r="201" spans="4:8" x14ac:dyDescent="0.25">
      <c r="D201" s="14"/>
      <c r="E201" s="14"/>
      <c r="G201" s="14"/>
      <c r="H201" s="15"/>
    </row>
    <row r="202" spans="4:8" x14ac:dyDescent="0.25">
      <c r="D202" s="14"/>
      <c r="E202" s="14"/>
      <c r="G202" s="14"/>
      <c r="H202" s="15"/>
    </row>
    <row r="203" spans="4:8" x14ac:dyDescent="0.25">
      <c r="D203" s="14"/>
      <c r="E203" s="14"/>
      <c r="G203" s="14"/>
      <c r="H203" s="15"/>
    </row>
    <row r="204" spans="4:8" x14ac:dyDescent="0.25">
      <c r="D204" s="14"/>
      <c r="E204" s="14"/>
      <c r="G204" s="14"/>
      <c r="H204" s="15"/>
    </row>
    <row r="205" spans="4:8" x14ac:dyDescent="0.25">
      <c r="D205" s="14"/>
      <c r="E205" s="14"/>
      <c r="G205" s="14"/>
      <c r="H205" s="15"/>
    </row>
    <row r="206" spans="4:8" x14ac:dyDescent="0.25">
      <c r="D206" s="14"/>
      <c r="E206" s="14"/>
      <c r="G206" s="14"/>
      <c r="H206" s="15"/>
    </row>
    <row r="207" spans="4:8" x14ac:dyDescent="0.25">
      <c r="D207" s="14"/>
      <c r="E207" s="14"/>
      <c r="G207" s="14"/>
      <c r="H207" s="15"/>
    </row>
    <row r="208" spans="4:8" x14ac:dyDescent="0.25">
      <c r="D208" s="14"/>
      <c r="E208" s="14"/>
      <c r="G208" s="14"/>
      <c r="H208" s="15"/>
    </row>
    <row r="209" spans="4:8" x14ac:dyDescent="0.25">
      <c r="D209" s="14"/>
      <c r="E209" s="14"/>
      <c r="G209" s="14"/>
      <c r="H209" s="15"/>
    </row>
    <row r="210" spans="4:8" x14ac:dyDescent="0.25">
      <c r="D210" s="14"/>
      <c r="E210" s="14"/>
      <c r="G210" s="14"/>
      <c r="H210" s="15"/>
    </row>
    <row r="211" spans="4:8" x14ac:dyDescent="0.25">
      <c r="D211" s="14"/>
      <c r="E211" s="14"/>
      <c r="G211" s="14"/>
      <c r="H211" s="15"/>
    </row>
    <row r="212" spans="4:8" x14ac:dyDescent="0.25">
      <c r="D212" s="14"/>
      <c r="E212" s="14"/>
      <c r="G212" s="14"/>
      <c r="H212" s="15"/>
    </row>
    <row r="213" spans="4:8" x14ac:dyDescent="0.25">
      <c r="D213" s="14"/>
      <c r="E213" s="14"/>
      <c r="G213" s="14"/>
      <c r="H213" s="15"/>
    </row>
    <row r="214" spans="4:8" x14ac:dyDescent="0.25">
      <c r="D214" s="14"/>
      <c r="E214" s="14"/>
      <c r="G214" s="14"/>
      <c r="H214" s="15"/>
    </row>
    <row r="215" spans="4:8" x14ac:dyDescent="0.25">
      <c r="D215" s="14"/>
      <c r="E215" s="14"/>
      <c r="G215" s="14"/>
      <c r="H215" s="15"/>
    </row>
    <row r="216" spans="4:8" x14ac:dyDescent="0.25">
      <c r="D216" s="14"/>
      <c r="E216" s="14"/>
      <c r="G216" s="14"/>
      <c r="H216" s="15"/>
    </row>
    <row r="217" spans="4:8" x14ac:dyDescent="0.25">
      <c r="D217" s="14"/>
      <c r="E217" s="14"/>
      <c r="G217" s="14"/>
      <c r="H217" s="15"/>
    </row>
    <row r="218" spans="4:8" x14ac:dyDescent="0.25">
      <c r="D218" s="14"/>
      <c r="E218" s="14"/>
      <c r="G218" s="14"/>
      <c r="H218" s="15"/>
    </row>
    <row r="219" spans="4:8" x14ac:dyDescent="0.25">
      <c r="D219" s="14"/>
      <c r="E219" s="14"/>
      <c r="G219" s="14"/>
      <c r="H219" s="15"/>
    </row>
    <row r="220" spans="4:8" x14ac:dyDescent="0.25">
      <c r="D220" s="14"/>
      <c r="E220" s="14"/>
      <c r="G220" s="14"/>
      <c r="H220" s="15"/>
    </row>
    <row r="221" spans="4:8" x14ac:dyDescent="0.25">
      <c r="D221" s="14"/>
      <c r="E221" s="14"/>
      <c r="G221" s="14"/>
      <c r="H221" s="15"/>
    </row>
    <row r="222" spans="4:8" x14ac:dyDescent="0.25">
      <c r="D222" s="14"/>
      <c r="E222" s="14"/>
      <c r="G222" s="14"/>
      <c r="H222" s="15"/>
    </row>
    <row r="223" spans="4:8" x14ac:dyDescent="0.25">
      <c r="D223" s="14"/>
      <c r="E223" s="14"/>
      <c r="G223" s="14"/>
      <c r="H223" s="15"/>
    </row>
    <row r="224" spans="4:8" x14ac:dyDescent="0.25">
      <c r="D224" s="14"/>
      <c r="E224" s="14"/>
      <c r="G224" s="14"/>
      <c r="H224" s="15"/>
    </row>
    <row r="225" spans="4:8" x14ac:dyDescent="0.25">
      <c r="D225" s="14"/>
      <c r="E225" s="14"/>
      <c r="G225" s="14"/>
      <c r="H225" s="15"/>
    </row>
    <row r="226" spans="4:8" x14ac:dyDescent="0.25">
      <c r="D226" s="14"/>
      <c r="E226" s="14"/>
      <c r="G226" s="14"/>
      <c r="H226" s="15"/>
    </row>
    <row r="227" spans="4:8" x14ac:dyDescent="0.25">
      <c r="D227" s="14"/>
      <c r="E227" s="14"/>
      <c r="G227" s="14"/>
      <c r="H227" s="15"/>
    </row>
    <row r="228" spans="4:8" x14ac:dyDescent="0.25">
      <c r="D228" s="14"/>
      <c r="E228" s="14"/>
      <c r="G228" s="14"/>
      <c r="H228" s="15"/>
    </row>
    <row r="229" spans="4:8" x14ac:dyDescent="0.25">
      <c r="D229" s="14"/>
      <c r="E229" s="14"/>
      <c r="G229" s="14"/>
      <c r="H229" s="15"/>
    </row>
    <row r="230" spans="4:8" x14ac:dyDescent="0.25">
      <c r="D230" s="14"/>
      <c r="E230" s="14"/>
      <c r="G230" s="14"/>
      <c r="H230" s="15"/>
    </row>
    <row r="231" spans="4:8" x14ac:dyDescent="0.25">
      <c r="D231" s="14"/>
      <c r="E231" s="14"/>
      <c r="G231" s="14"/>
      <c r="H231" s="15"/>
    </row>
    <row r="232" spans="4:8" x14ac:dyDescent="0.25">
      <c r="D232" s="14"/>
      <c r="E232" s="14"/>
      <c r="G232" s="14"/>
      <c r="H232" s="15"/>
    </row>
    <row r="233" spans="4:8" x14ac:dyDescent="0.25">
      <c r="D233" s="14"/>
      <c r="E233" s="14"/>
      <c r="G233" s="14"/>
      <c r="H233" s="15"/>
    </row>
    <row r="234" spans="4:8" x14ac:dyDescent="0.25">
      <c r="D234" s="14"/>
      <c r="E234" s="14"/>
      <c r="G234" s="14"/>
      <c r="H234" s="15"/>
    </row>
    <row r="235" spans="4:8" x14ac:dyDescent="0.25">
      <c r="D235" s="14"/>
      <c r="E235" s="14"/>
      <c r="G235" s="14"/>
      <c r="H235" s="15"/>
    </row>
    <row r="236" spans="4:8" x14ac:dyDescent="0.25">
      <c r="D236" s="14"/>
      <c r="E236" s="14"/>
      <c r="G236" s="14"/>
      <c r="H236" s="15"/>
    </row>
    <row r="237" spans="4:8" x14ac:dyDescent="0.25">
      <c r="D237" s="14"/>
      <c r="E237" s="14"/>
      <c r="G237" s="14"/>
      <c r="H237" s="15"/>
    </row>
    <row r="238" spans="4:8" x14ac:dyDescent="0.25">
      <c r="D238" s="14"/>
      <c r="E238" s="14"/>
      <c r="G238" s="14"/>
      <c r="H238" s="15"/>
    </row>
    <row r="239" spans="4:8" x14ac:dyDescent="0.25">
      <c r="D239" s="14"/>
      <c r="E239" s="14"/>
      <c r="G239" s="14"/>
      <c r="H239" s="15"/>
    </row>
    <row r="240" spans="4:8" x14ac:dyDescent="0.25">
      <c r="D240" s="14"/>
      <c r="E240" s="14"/>
      <c r="G240" s="14"/>
      <c r="H240" s="15"/>
    </row>
    <row r="241" spans="4:8" x14ac:dyDescent="0.25">
      <c r="D241" s="14"/>
      <c r="E241" s="14"/>
      <c r="G241" s="14"/>
      <c r="H241" s="15"/>
    </row>
    <row r="242" spans="4:8" x14ac:dyDescent="0.25">
      <c r="D242" s="14"/>
      <c r="E242" s="14"/>
      <c r="G242" s="14"/>
      <c r="H242" s="15"/>
    </row>
    <row r="243" spans="4:8" x14ac:dyDescent="0.25">
      <c r="D243" s="14"/>
      <c r="E243" s="14"/>
      <c r="G243" s="14"/>
      <c r="H243" s="15"/>
    </row>
    <row r="244" spans="4:8" x14ac:dyDescent="0.25">
      <c r="D244" s="14"/>
      <c r="E244" s="14"/>
      <c r="G244" s="14"/>
      <c r="H244" s="15"/>
    </row>
    <row r="245" spans="4:8" x14ac:dyDescent="0.25">
      <c r="D245" s="14"/>
      <c r="E245" s="14"/>
      <c r="G245" s="14"/>
      <c r="H245" s="15"/>
    </row>
    <row r="246" spans="4:8" x14ac:dyDescent="0.25">
      <c r="D246" s="14"/>
      <c r="E246" s="14"/>
      <c r="G246" s="14"/>
      <c r="H246" s="15"/>
    </row>
    <row r="247" spans="4:8" x14ac:dyDescent="0.25">
      <c r="D247" s="14"/>
      <c r="E247" s="14"/>
      <c r="G247" s="14"/>
      <c r="H247" s="15"/>
    </row>
    <row r="248" spans="4:8" x14ac:dyDescent="0.25">
      <c r="D248" s="14"/>
      <c r="E248" s="14"/>
      <c r="G248" s="14"/>
      <c r="H248" s="15"/>
    </row>
    <row r="249" spans="4:8" x14ac:dyDescent="0.25">
      <c r="D249" s="14"/>
      <c r="E249" s="14"/>
      <c r="G249" s="14"/>
      <c r="H249" s="15"/>
    </row>
    <row r="250" spans="4:8" x14ac:dyDescent="0.25">
      <c r="D250" s="14"/>
      <c r="E250" s="14"/>
      <c r="G250" s="14"/>
      <c r="H250" s="15"/>
    </row>
    <row r="251" spans="4:8" x14ac:dyDescent="0.25">
      <c r="D251" s="14"/>
      <c r="E251" s="14"/>
      <c r="G251" s="14"/>
      <c r="H251" s="15"/>
    </row>
    <row r="252" spans="4:8" x14ac:dyDescent="0.25">
      <c r="D252" s="14"/>
      <c r="E252" s="14"/>
      <c r="G252" s="14"/>
      <c r="H252" s="15"/>
    </row>
    <row r="253" spans="4:8" x14ac:dyDescent="0.25">
      <c r="D253" s="14"/>
      <c r="E253" s="14"/>
      <c r="G253" s="14"/>
      <c r="H253" s="15"/>
    </row>
    <row r="254" spans="4:8" x14ac:dyDescent="0.25">
      <c r="D254" s="14"/>
      <c r="E254" s="14"/>
      <c r="G254" s="14"/>
      <c r="H254" s="15"/>
    </row>
    <row r="255" spans="4:8" x14ac:dyDescent="0.25">
      <c r="D255" s="14"/>
      <c r="E255" s="14"/>
      <c r="G255" s="14"/>
      <c r="H255" s="15"/>
    </row>
    <row r="256" spans="4:8" x14ac:dyDescent="0.25">
      <c r="D256" s="14"/>
      <c r="E256" s="14"/>
      <c r="G256" s="14"/>
      <c r="H256" s="15"/>
    </row>
    <row r="257" spans="4:8" x14ac:dyDescent="0.25">
      <c r="D257" s="14"/>
      <c r="E257" s="14"/>
      <c r="G257" s="14"/>
      <c r="H257" s="15"/>
    </row>
    <row r="258" spans="4:8" x14ac:dyDescent="0.25">
      <c r="D258" s="14"/>
      <c r="E258" s="14"/>
      <c r="G258" s="14"/>
      <c r="H258" s="15"/>
    </row>
    <row r="259" spans="4:8" x14ac:dyDescent="0.25">
      <c r="D259" s="14"/>
      <c r="E259" s="14"/>
      <c r="G259" s="14"/>
      <c r="H259" s="15"/>
    </row>
    <row r="260" spans="4:8" x14ac:dyDescent="0.25">
      <c r="D260" s="14"/>
      <c r="E260" s="14"/>
      <c r="G260" s="14"/>
      <c r="H260" s="15"/>
    </row>
    <row r="261" spans="4:8" x14ac:dyDescent="0.25">
      <c r="D261" s="14"/>
      <c r="E261" s="14"/>
      <c r="G261" s="14"/>
      <c r="H261" s="15"/>
    </row>
    <row r="262" spans="4:8" x14ac:dyDescent="0.25">
      <c r="D262" s="14"/>
      <c r="E262" s="14"/>
      <c r="G262" s="14"/>
      <c r="H262" s="15"/>
    </row>
    <row r="263" spans="4:8" x14ac:dyDescent="0.25">
      <c r="D263" s="14"/>
      <c r="E263" s="14"/>
      <c r="G263" s="14"/>
      <c r="H263" s="15"/>
    </row>
    <row r="264" spans="4:8" x14ac:dyDescent="0.25">
      <c r="D264" s="14"/>
      <c r="E264" s="14"/>
      <c r="G264" s="14"/>
      <c r="H264" s="15"/>
    </row>
    <row r="265" spans="4:8" x14ac:dyDescent="0.25">
      <c r="D265" s="14"/>
      <c r="E265" s="14"/>
      <c r="G265" s="14"/>
      <c r="H265" s="15"/>
    </row>
    <row r="266" spans="4:8" x14ac:dyDescent="0.25">
      <c r="D266" s="14"/>
      <c r="E266" s="14"/>
      <c r="G266" s="14"/>
      <c r="H266" s="15"/>
    </row>
    <row r="267" spans="4:8" x14ac:dyDescent="0.25">
      <c r="D267" s="14"/>
      <c r="E267" s="14"/>
      <c r="G267" s="14"/>
      <c r="H267" s="15"/>
    </row>
    <row r="268" spans="4:8" x14ac:dyDescent="0.25">
      <c r="D268" s="14"/>
      <c r="E268" s="14"/>
      <c r="G268" s="14"/>
      <c r="H268" s="15"/>
    </row>
    <row r="269" spans="4:8" x14ac:dyDescent="0.25">
      <c r="D269" s="14"/>
      <c r="E269" s="14"/>
      <c r="G269" s="14"/>
      <c r="H269" s="15"/>
    </row>
    <row r="270" spans="4:8" x14ac:dyDescent="0.25">
      <c r="D270" s="14"/>
      <c r="E270" s="14"/>
      <c r="G270" s="14"/>
      <c r="H270" s="15"/>
    </row>
    <row r="271" spans="4:8" x14ac:dyDescent="0.25">
      <c r="D271" s="14"/>
      <c r="E271" s="14"/>
      <c r="G271" s="14"/>
      <c r="H271" s="15"/>
    </row>
    <row r="272" spans="4:8" x14ac:dyDescent="0.25">
      <c r="D272" s="14"/>
      <c r="E272" s="14"/>
      <c r="G272" s="14"/>
      <c r="H272" s="15"/>
    </row>
    <row r="273" spans="4:8" x14ac:dyDescent="0.25">
      <c r="D273" s="14"/>
      <c r="E273" s="14"/>
      <c r="G273" s="14"/>
      <c r="H273" s="15"/>
    </row>
    <row r="274" spans="4:8" x14ac:dyDescent="0.25">
      <c r="D274" s="14"/>
      <c r="E274" s="14"/>
      <c r="G274" s="14"/>
      <c r="H274" s="15"/>
    </row>
    <row r="275" spans="4:8" x14ac:dyDescent="0.25">
      <c r="D275" s="14"/>
      <c r="E275" s="14"/>
      <c r="G275" s="14"/>
      <c r="H275" s="15"/>
    </row>
    <row r="276" spans="4:8" x14ac:dyDescent="0.25">
      <c r="D276" s="14"/>
      <c r="E276" s="14"/>
      <c r="G276" s="14"/>
      <c r="H276" s="15"/>
    </row>
    <row r="277" spans="4:8" x14ac:dyDescent="0.25">
      <c r="D277" s="14"/>
      <c r="E277" s="14"/>
      <c r="G277" s="14"/>
      <c r="H277" s="15"/>
    </row>
    <row r="278" spans="4:8" x14ac:dyDescent="0.25">
      <c r="D278" s="14"/>
      <c r="E278" s="14"/>
      <c r="G278" s="14"/>
      <c r="H278" s="15"/>
    </row>
    <row r="279" spans="4:8" x14ac:dyDescent="0.25">
      <c r="D279" s="14"/>
      <c r="E279" s="14"/>
      <c r="G279" s="14"/>
      <c r="H279" s="15"/>
    </row>
    <row r="280" spans="4:8" x14ac:dyDescent="0.25">
      <c r="D280" s="14"/>
      <c r="E280" s="14"/>
      <c r="G280" s="14"/>
      <c r="H280" s="15"/>
    </row>
    <row r="281" spans="4:8" x14ac:dyDescent="0.25">
      <c r="D281" s="14"/>
      <c r="E281" s="14"/>
      <c r="G281" s="14"/>
      <c r="H281" s="15"/>
    </row>
    <row r="282" spans="4:8" x14ac:dyDescent="0.25">
      <c r="D282" s="14"/>
      <c r="E282" s="14"/>
      <c r="G282" s="14"/>
      <c r="H282" s="15"/>
    </row>
    <row r="283" spans="4:8" x14ac:dyDescent="0.25">
      <c r="D283" s="14"/>
      <c r="E283" s="14"/>
      <c r="G283" s="14"/>
      <c r="H283" s="15"/>
    </row>
    <row r="284" spans="4:8" x14ac:dyDescent="0.25">
      <c r="D284" s="14"/>
      <c r="E284" s="14"/>
      <c r="G284" s="14"/>
      <c r="H284" s="15"/>
    </row>
    <row r="285" spans="4:8" x14ac:dyDescent="0.25">
      <c r="D285" s="14"/>
      <c r="E285" s="14"/>
      <c r="G285" s="14"/>
      <c r="H285" s="15"/>
    </row>
    <row r="286" spans="4:8" x14ac:dyDescent="0.25">
      <c r="D286" s="14"/>
      <c r="E286" s="14"/>
      <c r="G286" s="14"/>
      <c r="H286" s="15"/>
    </row>
    <row r="287" spans="4:8" x14ac:dyDescent="0.25">
      <c r="D287" s="14"/>
      <c r="E287" s="14"/>
      <c r="G287" s="14"/>
      <c r="H287" s="15"/>
    </row>
    <row r="288" spans="4:8" x14ac:dyDescent="0.25">
      <c r="D288" s="14"/>
      <c r="E288" s="14"/>
      <c r="G288" s="14"/>
      <c r="H288" s="15"/>
    </row>
    <row r="289" spans="4:8" x14ac:dyDescent="0.25">
      <c r="D289" s="14"/>
      <c r="E289" s="14"/>
      <c r="G289" s="14"/>
      <c r="H289" s="15"/>
    </row>
    <row r="290" spans="4:8" x14ac:dyDescent="0.25">
      <c r="D290" s="14"/>
      <c r="E290" s="14"/>
      <c r="G290" s="14"/>
      <c r="H290" s="15"/>
    </row>
    <row r="291" spans="4:8" x14ac:dyDescent="0.25">
      <c r="D291" s="14"/>
      <c r="E291" s="14"/>
      <c r="G291" s="14"/>
      <c r="H291" s="15"/>
    </row>
    <row r="292" spans="4:8" x14ac:dyDescent="0.25">
      <c r="D292" s="14"/>
      <c r="E292" s="14"/>
      <c r="G292" s="14"/>
      <c r="H292" s="15"/>
    </row>
    <row r="293" spans="4:8" x14ac:dyDescent="0.25">
      <c r="D293" s="14"/>
      <c r="E293" s="14"/>
      <c r="G293" s="14"/>
      <c r="H293" s="15"/>
    </row>
    <row r="294" spans="4:8" x14ac:dyDescent="0.25">
      <c r="D294" s="14"/>
      <c r="E294" s="14"/>
      <c r="G294" s="14"/>
      <c r="H294" s="15"/>
    </row>
    <row r="295" spans="4:8" x14ac:dyDescent="0.25">
      <c r="D295" s="14"/>
      <c r="E295" s="14"/>
      <c r="G295" s="14"/>
      <c r="H295" s="15"/>
    </row>
    <row r="296" spans="4:8" x14ac:dyDescent="0.25">
      <c r="D296" s="14"/>
      <c r="E296" s="14"/>
      <c r="G296" s="14"/>
      <c r="H296" s="15"/>
    </row>
    <row r="297" spans="4:8" x14ac:dyDescent="0.25">
      <c r="D297" s="14"/>
      <c r="E297" s="14"/>
      <c r="G297" s="14"/>
      <c r="H297" s="15"/>
    </row>
    <row r="298" spans="4:8" x14ac:dyDescent="0.25">
      <c r="D298" s="14"/>
      <c r="E298" s="14"/>
      <c r="G298" s="14"/>
      <c r="H298" s="15"/>
    </row>
    <row r="299" spans="4:8" x14ac:dyDescent="0.25">
      <c r="D299" s="14"/>
      <c r="E299" s="14"/>
      <c r="G299" s="14"/>
      <c r="H299" s="15"/>
    </row>
    <row r="300" spans="4:8" x14ac:dyDescent="0.25">
      <c r="D300" s="14"/>
      <c r="E300" s="14"/>
      <c r="G300" s="14"/>
      <c r="H300" s="15"/>
    </row>
    <row r="301" spans="4:8" x14ac:dyDescent="0.25">
      <c r="D301" s="14"/>
      <c r="E301" s="14"/>
      <c r="G301" s="14"/>
      <c r="H301" s="15"/>
    </row>
    <row r="302" spans="4:8" x14ac:dyDescent="0.25">
      <c r="D302" s="14"/>
      <c r="E302" s="14"/>
      <c r="G302" s="14"/>
      <c r="H302" s="15"/>
    </row>
    <row r="303" spans="4:8" x14ac:dyDescent="0.25">
      <c r="D303" s="14"/>
      <c r="E303" s="14"/>
      <c r="G303" s="14"/>
      <c r="H303" s="15"/>
    </row>
    <row r="304" spans="4:8" x14ac:dyDescent="0.25">
      <c r="D304" s="14"/>
      <c r="E304" s="14"/>
      <c r="G304" s="14"/>
      <c r="H304" s="15"/>
    </row>
    <row r="305" spans="4:8" x14ac:dyDescent="0.25">
      <c r="D305" s="14"/>
      <c r="E305" s="14"/>
      <c r="G305" s="14"/>
      <c r="H305" s="15"/>
    </row>
    <row r="306" spans="4:8" x14ac:dyDescent="0.25">
      <c r="D306" s="14"/>
      <c r="E306" s="14"/>
      <c r="G306" s="14"/>
      <c r="H306" s="15"/>
    </row>
    <row r="307" spans="4:8" x14ac:dyDescent="0.25">
      <c r="D307" s="14"/>
      <c r="E307" s="14"/>
      <c r="G307" s="14"/>
      <c r="H307" s="15"/>
    </row>
    <row r="308" spans="4:8" x14ac:dyDescent="0.25">
      <c r="D308" s="14"/>
      <c r="E308" s="14"/>
      <c r="G308" s="14"/>
      <c r="H308" s="15"/>
    </row>
    <row r="309" spans="4:8" x14ac:dyDescent="0.25">
      <c r="D309" s="14"/>
      <c r="E309" s="14"/>
      <c r="G309" s="14"/>
      <c r="H309" s="15"/>
    </row>
    <row r="310" spans="4:8" x14ac:dyDescent="0.25">
      <c r="D310" s="14"/>
      <c r="E310" s="14"/>
      <c r="G310" s="14"/>
      <c r="H310" s="15"/>
    </row>
    <row r="311" spans="4:8" x14ac:dyDescent="0.25">
      <c r="D311" s="14"/>
      <c r="E311" s="14"/>
      <c r="G311" s="14"/>
      <c r="H311" s="15"/>
    </row>
    <row r="312" spans="4:8" x14ac:dyDescent="0.25">
      <c r="D312" s="14"/>
      <c r="E312" s="14"/>
      <c r="G312" s="14"/>
      <c r="H312" s="15"/>
    </row>
    <row r="313" spans="4:8" x14ac:dyDescent="0.25">
      <c r="D313" s="14"/>
      <c r="E313" s="14"/>
      <c r="G313" s="14"/>
      <c r="H313" s="15"/>
    </row>
    <row r="314" spans="4:8" x14ac:dyDescent="0.25">
      <c r="D314" s="14"/>
      <c r="E314" s="14"/>
      <c r="G314" s="14"/>
      <c r="H314" s="15"/>
    </row>
    <row r="315" spans="4:8" x14ac:dyDescent="0.25">
      <c r="D315" s="14"/>
      <c r="E315" s="14"/>
      <c r="G315" s="14"/>
      <c r="H315" s="15"/>
    </row>
    <row r="316" spans="4:8" x14ac:dyDescent="0.25">
      <c r="D316" s="14"/>
      <c r="E316" s="14"/>
      <c r="G316" s="14"/>
      <c r="H316" s="15"/>
    </row>
    <row r="317" spans="4:8" x14ac:dyDescent="0.25">
      <c r="D317" s="14"/>
      <c r="E317" s="14"/>
      <c r="G317" s="14"/>
      <c r="H317" s="15"/>
    </row>
    <row r="318" spans="4:8" x14ac:dyDescent="0.25">
      <c r="D318" s="14"/>
      <c r="E318" s="14"/>
      <c r="G318" s="14"/>
      <c r="H318" s="15"/>
    </row>
    <row r="319" spans="4:8" x14ac:dyDescent="0.25">
      <c r="D319" s="14"/>
      <c r="E319" s="14"/>
      <c r="G319" s="14"/>
      <c r="H319" s="15"/>
    </row>
    <row r="320" spans="4:8" x14ac:dyDescent="0.25">
      <c r="D320" s="14"/>
      <c r="E320" s="14"/>
      <c r="G320" s="14"/>
      <c r="H320" s="15"/>
    </row>
    <row r="321" spans="4:8" x14ac:dyDescent="0.25">
      <c r="D321" s="14"/>
      <c r="E321" s="14"/>
      <c r="G321" s="14"/>
      <c r="H321" s="15"/>
    </row>
    <row r="322" spans="4:8" x14ac:dyDescent="0.25">
      <c r="D322" s="14"/>
      <c r="E322" s="14"/>
      <c r="G322" s="14"/>
      <c r="H322" s="15"/>
    </row>
    <row r="323" spans="4:8" x14ac:dyDescent="0.25">
      <c r="D323" s="14"/>
      <c r="E323" s="14"/>
      <c r="G323" s="14"/>
      <c r="H323" s="15"/>
    </row>
    <row r="324" spans="4:8" x14ac:dyDescent="0.25">
      <c r="D324" s="14"/>
      <c r="E324" s="14"/>
      <c r="G324" s="14"/>
      <c r="H324" s="15"/>
    </row>
    <row r="325" spans="4:8" x14ac:dyDescent="0.25">
      <c r="D325" s="14"/>
      <c r="E325" s="14"/>
      <c r="G325" s="14"/>
      <c r="H325" s="15"/>
    </row>
    <row r="326" spans="4:8" x14ac:dyDescent="0.25">
      <c r="D326" s="14"/>
      <c r="E326" s="14"/>
      <c r="G326" s="14"/>
      <c r="H326" s="15"/>
    </row>
    <row r="327" spans="4:8" x14ac:dyDescent="0.25">
      <c r="D327" s="14"/>
      <c r="E327" s="14"/>
      <c r="G327" s="14"/>
      <c r="H327" s="15"/>
    </row>
    <row r="328" spans="4:8" x14ac:dyDescent="0.25">
      <c r="D328" s="14"/>
      <c r="E328" s="14"/>
      <c r="G328" s="14"/>
      <c r="H328" s="15"/>
    </row>
    <row r="329" spans="4:8" x14ac:dyDescent="0.25">
      <c r="D329" s="14"/>
      <c r="E329" s="14"/>
      <c r="G329" s="14"/>
      <c r="H329" s="15"/>
    </row>
    <row r="330" spans="4:8" x14ac:dyDescent="0.25">
      <c r="D330" s="14"/>
      <c r="E330" s="14"/>
      <c r="G330" s="14"/>
      <c r="H330" s="15"/>
    </row>
    <row r="331" spans="4:8" x14ac:dyDescent="0.25">
      <c r="D331" s="14"/>
      <c r="E331" s="14"/>
      <c r="G331" s="14"/>
      <c r="H331" s="15"/>
    </row>
    <row r="332" spans="4:8" x14ac:dyDescent="0.25">
      <c r="D332" s="14"/>
      <c r="E332" s="14"/>
      <c r="G332" s="14"/>
      <c r="H332" s="15"/>
    </row>
    <row r="333" spans="4:8" x14ac:dyDescent="0.25">
      <c r="D333" s="14"/>
      <c r="E333" s="14"/>
      <c r="G333" s="14"/>
      <c r="H333" s="15"/>
    </row>
    <row r="334" spans="4:8" x14ac:dyDescent="0.25">
      <c r="D334" s="14"/>
      <c r="E334" s="14"/>
      <c r="G334" s="14"/>
      <c r="H334" s="15"/>
    </row>
    <row r="335" spans="4:8" x14ac:dyDescent="0.25">
      <c r="D335" s="14"/>
      <c r="E335" s="14"/>
      <c r="G335" s="14"/>
      <c r="H335" s="15"/>
    </row>
    <row r="336" spans="4:8" x14ac:dyDescent="0.25">
      <c r="D336" s="14"/>
      <c r="E336" s="14"/>
      <c r="G336" s="14"/>
      <c r="H336" s="15"/>
    </row>
    <row r="337" spans="4:8" x14ac:dyDescent="0.25">
      <c r="D337" s="14"/>
      <c r="E337" s="14"/>
      <c r="G337" s="14"/>
      <c r="H337" s="15"/>
    </row>
    <row r="338" spans="4:8" x14ac:dyDescent="0.25">
      <c r="D338" s="14"/>
      <c r="E338" s="14"/>
      <c r="G338" s="14"/>
      <c r="H338" s="15"/>
    </row>
    <row r="339" spans="4:8" x14ac:dyDescent="0.25">
      <c r="D339" s="14"/>
      <c r="E339" s="14"/>
      <c r="G339" s="14"/>
      <c r="H339" s="15"/>
    </row>
    <row r="340" spans="4:8" x14ac:dyDescent="0.25">
      <c r="D340" s="14"/>
      <c r="E340" s="14"/>
      <c r="G340" s="14"/>
      <c r="H340" s="15"/>
    </row>
    <row r="341" spans="4:8" x14ac:dyDescent="0.25">
      <c r="D341" s="14"/>
      <c r="E341" s="14"/>
      <c r="G341" s="14"/>
      <c r="H341" s="15"/>
    </row>
    <row r="342" spans="4:8" x14ac:dyDescent="0.25">
      <c r="D342" s="14"/>
      <c r="E342" s="14"/>
      <c r="G342" s="14"/>
      <c r="H342" s="15"/>
    </row>
    <row r="343" spans="4:8" x14ac:dyDescent="0.25">
      <c r="D343" s="14"/>
      <c r="E343" s="14"/>
      <c r="G343" s="14"/>
      <c r="H343" s="15"/>
    </row>
    <row r="344" spans="4:8" x14ac:dyDescent="0.25">
      <c r="D344" s="14"/>
      <c r="E344" s="14"/>
      <c r="G344" s="14"/>
      <c r="H344" s="15"/>
    </row>
    <row r="345" spans="4:8" x14ac:dyDescent="0.25">
      <c r="D345" s="14"/>
      <c r="E345" s="14"/>
      <c r="G345" s="14"/>
      <c r="H345" s="15"/>
    </row>
    <row r="346" spans="4:8" x14ac:dyDescent="0.25">
      <c r="D346" s="14"/>
      <c r="E346" s="14"/>
      <c r="G346" s="14"/>
      <c r="H346" s="15"/>
    </row>
    <row r="347" spans="4:8" x14ac:dyDescent="0.25">
      <c r="D347" s="14"/>
      <c r="E347" s="14"/>
      <c r="G347" s="14"/>
      <c r="H347" s="15"/>
    </row>
    <row r="348" spans="4:8" x14ac:dyDescent="0.25">
      <c r="D348" s="14"/>
      <c r="E348" s="14"/>
      <c r="G348" s="14"/>
      <c r="H348" s="15"/>
    </row>
    <row r="349" spans="4:8" x14ac:dyDescent="0.25">
      <c r="D349" s="14"/>
      <c r="E349" s="14"/>
      <c r="G349" s="14"/>
      <c r="H349" s="15"/>
    </row>
    <row r="350" spans="4:8" x14ac:dyDescent="0.25">
      <c r="D350" s="14"/>
      <c r="E350" s="14"/>
      <c r="G350" s="14"/>
      <c r="H350" s="15"/>
    </row>
    <row r="351" spans="4:8" x14ac:dyDescent="0.25">
      <c r="D351" s="14"/>
      <c r="E351" s="14"/>
      <c r="G351" s="14"/>
      <c r="H351" s="15"/>
    </row>
    <row r="352" spans="4:8" x14ac:dyDescent="0.25">
      <c r="D352" s="14"/>
      <c r="E352" s="14"/>
      <c r="G352" s="14"/>
      <c r="H352" s="15"/>
    </row>
    <row r="353" spans="4:8" x14ac:dyDescent="0.25">
      <c r="D353" s="14"/>
      <c r="E353" s="14"/>
      <c r="G353" s="14"/>
      <c r="H353" s="15"/>
    </row>
    <row r="354" spans="4:8" x14ac:dyDescent="0.25">
      <c r="D354" s="14"/>
      <c r="E354" s="14"/>
      <c r="G354" s="14"/>
      <c r="H354" s="15"/>
    </row>
    <row r="355" spans="4:8" x14ac:dyDescent="0.25">
      <c r="D355" s="14"/>
      <c r="E355" s="14"/>
      <c r="G355" s="14"/>
      <c r="H355" s="15"/>
    </row>
    <row r="356" spans="4:8" x14ac:dyDescent="0.25">
      <c r="D356" s="14"/>
      <c r="E356" s="14"/>
      <c r="G356" s="14"/>
      <c r="H356" s="15"/>
    </row>
    <row r="357" spans="4:8" x14ac:dyDescent="0.25">
      <c r="D357" s="14"/>
      <c r="E357" s="14"/>
      <c r="G357" s="14"/>
      <c r="H357" s="15"/>
    </row>
    <row r="358" spans="4:8" x14ac:dyDescent="0.25">
      <c r="D358" s="14"/>
      <c r="E358" s="14"/>
      <c r="G358" s="14"/>
      <c r="H358" s="15"/>
    </row>
    <row r="359" spans="4:8" x14ac:dyDescent="0.25">
      <c r="D359" s="14"/>
      <c r="E359" s="14"/>
      <c r="G359" s="14"/>
      <c r="H359" s="15"/>
    </row>
    <row r="360" spans="4:8" x14ac:dyDescent="0.25">
      <c r="D360" s="14"/>
      <c r="E360" s="14"/>
      <c r="G360" s="14"/>
      <c r="H360" s="15"/>
    </row>
    <row r="361" spans="4:8" x14ac:dyDescent="0.25">
      <c r="D361" s="14"/>
      <c r="E361" s="14"/>
      <c r="G361" s="14"/>
      <c r="H361" s="15"/>
    </row>
    <row r="362" spans="4:8" x14ac:dyDescent="0.25">
      <c r="D362" s="14"/>
      <c r="E362" s="14"/>
      <c r="G362" s="14"/>
      <c r="H362" s="15"/>
    </row>
    <row r="363" spans="4:8" x14ac:dyDescent="0.25">
      <c r="D363" s="14"/>
      <c r="E363" s="14"/>
      <c r="G363" s="14"/>
      <c r="H363" s="15"/>
    </row>
    <row r="364" spans="4:8" x14ac:dyDescent="0.25">
      <c r="D364" s="14"/>
      <c r="E364" s="14"/>
      <c r="G364" s="14"/>
      <c r="H364" s="15"/>
    </row>
    <row r="365" spans="4:8" x14ac:dyDescent="0.25">
      <c r="D365" s="14"/>
      <c r="E365" s="14"/>
      <c r="G365" s="14"/>
      <c r="H365" s="15"/>
    </row>
    <row r="366" spans="4:8" x14ac:dyDescent="0.25">
      <c r="D366" s="14"/>
      <c r="E366" s="14"/>
      <c r="G366" s="14"/>
      <c r="H366" s="15"/>
    </row>
    <row r="367" spans="4:8" x14ac:dyDescent="0.25">
      <c r="D367" s="14"/>
      <c r="E367" s="14"/>
      <c r="G367" s="14"/>
      <c r="H367" s="15"/>
    </row>
    <row r="368" spans="4:8" x14ac:dyDescent="0.25">
      <c r="D368" s="14"/>
      <c r="E368" s="14"/>
      <c r="G368" s="14"/>
      <c r="H368" s="15"/>
    </row>
    <row r="369" spans="4:8" x14ac:dyDescent="0.25">
      <c r="D369" s="14"/>
      <c r="E369" s="14"/>
      <c r="G369" s="14"/>
      <c r="H369" s="15"/>
    </row>
    <row r="370" spans="4:8" x14ac:dyDescent="0.25">
      <c r="D370" s="14"/>
      <c r="E370" s="14"/>
      <c r="G370" s="14"/>
      <c r="H370" s="15"/>
    </row>
    <row r="371" spans="4:8" x14ac:dyDescent="0.25">
      <c r="D371" s="14"/>
      <c r="E371" s="14"/>
      <c r="G371" s="14"/>
      <c r="H371" s="15"/>
    </row>
    <row r="372" spans="4:8" x14ac:dyDescent="0.25">
      <c r="D372" s="14"/>
      <c r="E372" s="14"/>
      <c r="G372" s="14"/>
      <c r="H372" s="15"/>
    </row>
    <row r="373" spans="4:8" x14ac:dyDescent="0.25">
      <c r="D373" s="14"/>
      <c r="E373" s="14"/>
      <c r="G373" s="14"/>
      <c r="H373" s="15"/>
    </row>
  </sheetData>
  <conditionalFormatting sqref="F4:F144">
    <cfRule type="cellIs" dxfId="18" priority="1" operator="lessThan">
      <formula>-0.000001</formula>
    </cfRule>
  </conditionalFormatting>
  <conditionalFormatting sqref="H1:H1048576">
    <cfRule type="cellIs" dxfId="17" priority="2" operator="lessThan">
      <formula>0</formula>
    </cfRule>
  </conditionalFormatting>
  <conditionalFormatting sqref="J73:R73">
    <cfRule type="cellIs" dxfId="16" priority="19" operator="equal">
      <formula>0</formula>
    </cfRule>
  </conditionalFormatting>
  <conditionalFormatting sqref="J4:U4">
    <cfRule type="cellIs" dxfId="15" priority="16" operator="equal">
      <formula>0</formula>
    </cfRule>
  </conditionalFormatting>
  <conditionalFormatting sqref="J16:U16">
    <cfRule type="cellIs" dxfId="14" priority="15" operator="equal">
      <formula>0</formula>
    </cfRule>
  </conditionalFormatting>
  <conditionalFormatting sqref="J30:U47">
    <cfRule type="cellIs" dxfId="13" priority="14" operator="equal">
      <formula>0</formula>
    </cfRule>
  </conditionalFormatting>
  <conditionalFormatting sqref="J50:U52">
    <cfRule type="cellIs" dxfId="12" priority="13" operator="equal">
      <formula>0</formula>
    </cfRule>
  </conditionalFormatting>
  <conditionalFormatting sqref="J54:U56">
    <cfRule type="cellIs" dxfId="11" priority="12" operator="equal">
      <formula>0</formula>
    </cfRule>
  </conditionalFormatting>
  <conditionalFormatting sqref="J58:U63">
    <cfRule type="cellIs" dxfId="10" priority="11" operator="equal">
      <formula>0</formula>
    </cfRule>
  </conditionalFormatting>
  <conditionalFormatting sqref="J65:U69">
    <cfRule type="cellIs" dxfId="9" priority="10" operator="equal">
      <formula>0</formula>
    </cfRule>
  </conditionalFormatting>
  <conditionalFormatting sqref="J71:U72">
    <cfRule type="cellIs" dxfId="8" priority="9" operator="equal">
      <formula>0</formula>
    </cfRule>
  </conditionalFormatting>
  <conditionalFormatting sqref="J74:U83">
    <cfRule type="cellIs" dxfId="7" priority="17" operator="equal">
      <formula>0</formula>
    </cfRule>
  </conditionalFormatting>
  <conditionalFormatting sqref="J86:U86">
    <cfRule type="cellIs" dxfId="6" priority="8" operator="equal">
      <formula>0</formula>
    </cfRule>
  </conditionalFormatting>
  <conditionalFormatting sqref="J102:U108">
    <cfRule type="cellIs" dxfId="5" priority="7" operator="equal">
      <formula>0</formula>
    </cfRule>
  </conditionalFormatting>
  <conditionalFormatting sqref="J110:U125">
    <cfRule type="cellIs" dxfId="4" priority="3" operator="equal">
      <formula>0</formula>
    </cfRule>
  </conditionalFormatting>
  <conditionalFormatting sqref="J127:U130">
    <cfRule type="cellIs" dxfId="3" priority="6" operator="equal">
      <formula>0</formula>
    </cfRule>
  </conditionalFormatting>
  <conditionalFormatting sqref="J132:U134">
    <cfRule type="cellIs" dxfId="2" priority="5" operator="equal">
      <formula>0</formula>
    </cfRule>
  </conditionalFormatting>
  <conditionalFormatting sqref="J136:U138">
    <cfRule type="cellIs" dxfId="1" priority="4" operator="equal">
      <formula>0</formula>
    </cfRule>
  </conditionalFormatting>
  <conditionalFormatting sqref="J140:U140">
    <cfRule type="cellIs" dxfId="0" priority="18" operator="equal">
      <formula>0</formula>
    </cfRule>
  </conditionalFormatting>
  <pageMargins left="0.2" right="0.2" top="0.25" bottom="0.25" header="0.3" footer="0.3"/>
  <pageSetup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E878-BC65-4565-8393-6D08F3E3D2DC}">
  <dimension ref="A1:D37"/>
  <sheetViews>
    <sheetView workbookViewId="0">
      <selection activeCell="K16" sqref="K16"/>
    </sheetView>
  </sheetViews>
  <sheetFormatPr defaultRowHeight="15" x14ac:dyDescent="0.25"/>
  <cols>
    <col min="1" max="1" width="23" bestFit="1" customWidth="1"/>
    <col min="2" max="3" width="12.5703125" bestFit="1" customWidth="1"/>
    <col min="4" max="4" width="12.7109375" bestFit="1" customWidth="1"/>
  </cols>
  <sheetData>
    <row r="1" spans="1:4" ht="15.75" x14ac:dyDescent="0.25">
      <c r="A1" s="190" t="s">
        <v>260</v>
      </c>
      <c r="B1" s="190"/>
      <c r="C1" s="190"/>
      <c r="D1" s="190"/>
    </row>
    <row r="2" spans="1:4" ht="15.75" x14ac:dyDescent="0.25">
      <c r="A2" s="190" t="s">
        <v>261</v>
      </c>
      <c r="B2" s="190"/>
      <c r="C2" s="190"/>
      <c r="D2" s="190"/>
    </row>
    <row r="3" spans="1:4" ht="15.75" x14ac:dyDescent="0.25">
      <c r="A3" s="190" t="s">
        <v>263</v>
      </c>
      <c r="B3" s="190"/>
      <c r="C3" s="190"/>
      <c r="D3" s="190"/>
    </row>
    <row r="4" spans="1:4" ht="15.75" x14ac:dyDescent="0.25">
      <c r="B4" s="188"/>
    </row>
    <row r="5" spans="1:4" ht="15.75" x14ac:dyDescent="0.25">
      <c r="A5" t="s">
        <v>269</v>
      </c>
      <c r="B5" s="188"/>
    </row>
    <row r="6" spans="1:4" ht="15.75" x14ac:dyDescent="0.25">
      <c r="A6" t="s">
        <v>264</v>
      </c>
      <c r="B6" s="188"/>
    </row>
    <row r="8" spans="1:4" x14ac:dyDescent="0.25">
      <c r="A8" t="s">
        <v>265</v>
      </c>
    </row>
    <row r="9" spans="1:4" x14ac:dyDescent="0.25">
      <c r="A9" t="s">
        <v>266</v>
      </c>
    </row>
    <row r="10" spans="1:4" x14ac:dyDescent="0.25">
      <c r="A10" t="s">
        <v>262</v>
      </c>
    </row>
    <row r="12" spans="1:4" ht="15.75" x14ac:dyDescent="0.25">
      <c r="A12" s="22" t="s">
        <v>245</v>
      </c>
      <c r="B12" s="22">
        <v>2025</v>
      </c>
      <c r="C12" s="22">
        <v>2026</v>
      </c>
      <c r="D12" s="22" t="s">
        <v>251</v>
      </c>
    </row>
    <row r="13" spans="1:4" x14ac:dyDescent="0.25">
      <c r="A13" t="s">
        <v>173</v>
      </c>
      <c r="B13" s="142">
        <f>Revenue!D17</f>
        <v>451820</v>
      </c>
      <c r="C13" s="142">
        <f>Revenue!F17</f>
        <v>455643</v>
      </c>
      <c r="D13" s="184">
        <f>Revenue!E17</f>
        <v>8.4613341596210881E-3</v>
      </c>
    </row>
    <row r="14" spans="1:4" x14ac:dyDescent="0.25">
      <c r="A14" t="s">
        <v>250</v>
      </c>
      <c r="B14" s="142">
        <f>Revenue!D67</f>
        <v>700</v>
      </c>
      <c r="C14" s="142">
        <f>Revenue!F67</f>
        <v>250</v>
      </c>
      <c r="D14" s="184">
        <f>Revenue!E67</f>
        <v>-0.6428571428571429</v>
      </c>
    </row>
    <row r="15" spans="1:4" x14ac:dyDescent="0.25">
      <c r="A15" t="s">
        <v>247</v>
      </c>
      <c r="B15" s="142">
        <f>Revenue!D29</f>
        <v>31887.48</v>
      </c>
      <c r="C15" s="142">
        <f>Revenue!F29</f>
        <v>31887.48</v>
      </c>
      <c r="D15" s="184">
        <f>Revenue!E29</f>
        <v>0</v>
      </c>
    </row>
    <row r="16" spans="1:4" x14ac:dyDescent="0.25">
      <c r="A16" t="s">
        <v>248</v>
      </c>
      <c r="B16" s="142">
        <f>Revenue!D41</f>
        <v>7736</v>
      </c>
      <c r="C16" s="142">
        <f>Revenue!F41</f>
        <v>7736</v>
      </c>
      <c r="D16" s="184">
        <f>Revenue!E41</f>
        <v>0</v>
      </c>
    </row>
    <row r="17" spans="1:4" x14ac:dyDescent="0.25">
      <c r="A17" t="s">
        <v>246</v>
      </c>
      <c r="B17" s="142">
        <f>Revenue!D53</f>
        <v>169877.16</v>
      </c>
      <c r="C17" s="142">
        <f>Revenue!F53</f>
        <v>190130.02000000002</v>
      </c>
      <c r="D17" s="184">
        <f>Revenue!E53</f>
        <v>0.11922061800420972</v>
      </c>
    </row>
    <row r="18" spans="1:4" x14ac:dyDescent="0.25">
      <c r="A18" t="s">
        <v>249</v>
      </c>
      <c r="B18" s="142">
        <f>Revenue!D70</f>
        <v>5492</v>
      </c>
      <c r="C18" s="142">
        <f>Revenue!F70</f>
        <v>5500</v>
      </c>
      <c r="D18" s="184">
        <f>Revenue!E75</f>
        <v>1.4566642388929353E-3</v>
      </c>
    </row>
    <row r="19" spans="1:4" x14ac:dyDescent="0.25">
      <c r="A19" s="185" t="s">
        <v>252</v>
      </c>
      <c r="B19" s="186">
        <f>SUM(B13:B18)</f>
        <v>667512.64</v>
      </c>
      <c r="C19" s="186">
        <f>SUM(C13:C18)</f>
        <v>691146.5</v>
      </c>
      <c r="D19" s="187">
        <f>Revenue!E76</f>
        <v>3.5405861378145567E-2</v>
      </c>
    </row>
    <row r="21" spans="1:4" x14ac:dyDescent="0.25">
      <c r="A21" t="s">
        <v>256</v>
      </c>
    </row>
    <row r="22" spans="1:4" x14ac:dyDescent="0.25">
      <c r="A22" t="s">
        <v>68</v>
      </c>
      <c r="B22" s="142">
        <f>EXPENSES!D28</f>
        <v>5710</v>
      </c>
      <c r="C22" s="142">
        <f>EXPENSES!E28</f>
        <v>6210</v>
      </c>
      <c r="D22" s="184">
        <f>EXPENSES!F28</f>
        <v>8.7565674255691769E-2</v>
      </c>
    </row>
    <row r="23" spans="1:4" x14ac:dyDescent="0.25">
      <c r="A23" t="s">
        <v>106</v>
      </c>
      <c r="B23" s="142">
        <f>EXPENSES!D48</f>
        <v>27000</v>
      </c>
      <c r="C23" s="142">
        <f>EXPENSES!E48</f>
        <v>34100</v>
      </c>
      <c r="D23" s="184">
        <f>EXPENSES!F48</f>
        <v>0.26296296296296295</v>
      </c>
    </row>
    <row r="24" spans="1:4" x14ac:dyDescent="0.25">
      <c r="A24" t="s">
        <v>114</v>
      </c>
      <c r="B24" s="142">
        <f>EXPENSES!D53</f>
        <v>4000</v>
      </c>
      <c r="C24" s="142">
        <f>EXPENSES!E53</f>
        <v>5000</v>
      </c>
      <c r="D24" s="184">
        <f>EXPENSES!F53</f>
        <v>0.25</v>
      </c>
    </row>
    <row r="25" spans="1:4" x14ac:dyDescent="0.25">
      <c r="A25" t="s">
        <v>253</v>
      </c>
      <c r="B25" s="142">
        <f>EXPENSES!D57</f>
        <v>5000</v>
      </c>
      <c r="C25" s="142">
        <f>EXPENSES!E57</f>
        <v>5000</v>
      </c>
      <c r="D25" s="184">
        <f>EXPENSES!F57</f>
        <v>0</v>
      </c>
    </row>
    <row r="26" spans="1:4" x14ac:dyDescent="0.25">
      <c r="A26" t="s">
        <v>18</v>
      </c>
      <c r="B26" s="142">
        <f>EXPENSES!D64</f>
        <v>500</v>
      </c>
      <c r="C26" s="142">
        <f>EXPENSES!E64</f>
        <v>500</v>
      </c>
      <c r="D26" s="184">
        <f>EXPENSES!F64</f>
        <v>0</v>
      </c>
    </row>
    <row r="27" spans="1:4" x14ac:dyDescent="0.25">
      <c r="A27" t="s">
        <v>73</v>
      </c>
      <c r="B27" s="142">
        <f>EXPENSES!D70</f>
        <v>13000</v>
      </c>
      <c r="C27" s="142">
        <f>EXPENSES!E70</f>
        <v>67500</v>
      </c>
      <c r="D27" s="184">
        <f>EXPENSES!F70</f>
        <v>4.1923076923076925</v>
      </c>
    </row>
    <row r="28" spans="1:4" x14ac:dyDescent="0.25">
      <c r="A28" t="s">
        <v>254</v>
      </c>
      <c r="B28" s="142">
        <f>EXPENSES!D84</f>
        <v>8841.5</v>
      </c>
      <c r="C28" s="142">
        <f>EXPENSES!E84:E84</f>
        <v>11041.5</v>
      </c>
      <c r="D28" s="184">
        <f>EXPENSES!F84</f>
        <v>0.24882655657976588</v>
      </c>
    </row>
    <row r="29" spans="1:4" x14ac:dyDescent="0.25">
      <c r="A29" t="s">
        <v>255</v>
      </c>
      <c r="B29" s="142">
        <f>EXPENSES!D101</f>
        <v>13082.99</v>
      </c>
      <c r="C29" s="142">
        <f>EXPENSES!E101</f>
        <v>12600</v>
      </c>
      <c r="D29" s="184">
        <f>EXPENSES!F101</f>
        <v>-3.691740190889084E-2</v>
      </c>
    </row>
    <row r="30" spans="1:4" x14ac:dyDescent="0.25">
      <c r="A30" t="s">
        <v>17</v>
      </c>
      <c r="B30" s="142">
        <f>EXPENSES!D109</f>
        <v>59648.36</v>
      </c>
      <c r="C30" s="142">
        <f>EXPENSES!E109</f>
        <v>63300</v>
      </c>
      <c r="D30" s="184">
        <f>EXPENSES!F109</f>
        <v>6.1219453477010924E-2</v>
      </c>
    </row>
    <row r="31" spans="1:4" x14ac:dyDescent="0.25">
      <c r="A31" t="s">
        <v>257</v>
      </c>
      <c r="B31" s="142">
        <f>EXPENSES!D126</f>
        <v>485000</v>
      </c>
      <c r="C31" s="142">
        <f>EXPENSES!E126</f>
        <v>430000</v>
      </c>
      <c r="D31" s="184">
        <f>EXPENSES!F126</f>
        <v>-0.1134020618556701</v>
      </c>
    </row>
    <row r="32" spans="1:4" x14ac:dyDescent="0.25">
      <c r="A32" t="s">
        <v>88</v>
      </c>
      <c r="B32" s="142">
        <f>EXPENSES!D131</f>
        <v>8400</v>
      </c>
      <c r="C32" s="142">
        <f>EXPENSES!E131</f>
        <v>8900</v>
      </c>
      <c r="D32" s="184">
        <f>EXPENSES!F131</f>
        <v>5.9523809523809521E-2</v>
      </c>
    </row>
    <row r="33" spans="1:4" x14ac:dyDescent="0.25">
      <c r="A33" t="s">
        <v>258</v>
      </c>
      <c r="B33" s="142">
        <f>EXPENSES!D139</f>
        <v>25000</v>
      </c>
      <c r="C33" s="142">
        <f>EXPENSES!E139</f>
        <v>15000</v>
      </c>
      <c r="D33" s="184">
        <f>EXPENSES!F139</f>
        <v>-0.4</v>
      </c>
    </row>
    <row r="34" spans="1:4" x14ac:dyDescent="0.25">
      <c r="A34" s="185" t="s">
        <v>259</v>
      </c>
      <c r="B34" s="186">
        <f>EXPENSES!D141</f>
        <v>655182.85</v>
      </c>
      <c r="C34" s="186">
        <f>EXPENSES!E141</f>
        <v>659151.5</v>
      </c>
      <c r="D34" s="187">
        <f>EXPENSES!F141</f>
        <v>6.0573166712163231E-3</v>
      </c>
    </row>
    <row r="36" spans="1:4" x14ac:dyDescent="0.25">
      <c r="A36" s="191" t="s">
        <v>267</v>
      </c>
      <c r="B36" s="191"/>
      <c r="C36" s="191"/>
      <c r="D36" s="191"/>
    </row>
    <row r="37" spans="1:4" x14ac:dyDescent="0.25">
      <c r="A37" s="192" t="s">
        <v>268</v>
      </c>
      <c r="B37" s="192"/>
      <c r="C37" s="192"/>
      <c r="D37" s="192"/>
    </row>
  </sheetData>
  <mergeCells count="5">
    <mergeCell ref="A1:D1"/>
    <mergeCell ref="A2:D2"/>
    <mergeCell ref="A3:D3"/>
    <mergeCell ref="A36:D36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EXPENSES</vt:lpstr>
      <vt:lpstr>Revenue</vt:lpstr>
      <vt:lpstr>Print Revenue</vt:lpstr>
      <vt:lpstr>Print Expense</vt:lpstr>
      <vt:lpstr>Posting </vt:lpstr>
      <vt:lpstr>EXPENSES!Print_Area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Sylvester</dc:creator>
  <cp:lastModifiedBy>Town Sylvester</cp:lastModifiedBy>
  <cp:lastPrinted>2025-10-17T21:35:14Z</cp:lastPrinted>
  <dcterms:created xsi:type="dcterms:W3CDTF">2022-09-07T22:16:15Z</dcterms:created>
  <dcterms:modified xsi:type="dcterms:W3CDTF">2025-10-17T23:17:30Z</dcterms:modified>
</cp:coreProperties>
</file>